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o" sheetId="1" r:id="rId4"/>
    <sheet state="visible" name="DICAS" sheetId="2" r:id="rId5"/>
    <sheet state="visible" name="Referencias" sheetId="3" r:id="rId6"/>
    <sheet state="visible" name="Zinco" sheetId="4" r:id="rId7"/>
  </sheets>
  <definedNames/>
  <calcPr/>
</workbook>
</file>

<file path=xl/sharedStrings.xml><?xml version="1.0" encoding="utf-8"?>
<sst xmlns="http://schemas.openxmlformats.org/spreadsheetml/2006/main" count="143" uniqueCount="124">
  <si>
    <t>CÁLCULO AJUSTE ÁGUA COM SAIS E CÁLCULO ESTIMADO DO pH do MOSTO</t>
  </si>
  <si>
    <t>preencha apenas as células em amarelo</t>
  </si>
  <si>
    <t>pH estimado do mosto* :</t>
  </si>
  <si>
    <t>pH do grist em água destilada</t>
  </si>
  <si>
    <t>Alcalinidade Residual:</t>
  </si>
  <si>
    <t>qdade de água (litros)</t>
  </si>
  <si>
    <t>Sulfato</t>
  </si>
  <si>
    <t xml:space="preserve">por </t>
  </si>
  <si>
    <t>Cloro</t>
  </si>
  <si>
    <t>Perfil:</t>
  </si>
  <si>
    <t>total de grãos (Kg)</t>
  </si>
  <si>
    <t>Ca</t>
  </si>
  <si>
    <t>SO4</t>
  </si>
  <si>
    <t>Cl</t>
  </si>
  <si>
    <t>Mg</t>
  </si>
  <si>
    <t>Na</t>
  </si>
  <si>
    <t>HCO3</t>
  </si>
  <si>
    <t>Zn</t>
  </si>
  <si>
    <t>cor (EBC)</t>
  </si>
  <si>
    <t>Concentração Recomendada de íons</t>
  </si>
  <si>
    <t>(50 a 150)</t>
  </si>
  <si>
    <t>(50 a 250)</t>
  </si>
  <si>
    <t>(0 a 250)</t>
  </si>
  <si>
    <t>(10 a 40)</t>
  </si>
  <si>
    <t>(0 a 150)</t>
  </si>
  <si>
    <t>(0,15 ppm)</t>
  </si>
  <si>
    <t>malte torrado (%)</t>
  </si>
  <si>
    <t>Quantidade de íons totais na sua água</t>
  </si>
  <si>
    <t>Quantidade de íons pré existentes na sua água</t>
  </si>
  <si>
    <t>Quantidade de íons a serem adicionados com sais</t>
  </si>
  <si>
    <t>Sais</t>
  </si>
  <si>
    <t>Fórmula Química</t>
  </si>
  <si>
    <t>Qdade (g)</t>
  </si>
  <si>
    <t>Sulfato de Cálcio</t>
  </si>
  <si>
    <t>Cloreto de Cálcio</t>
  </si>
  <si>
    <t>Sulfato de Magnésio</t>
  </si>
  <si>
    <t>Cloreto de Magnésio</t>
  </si>
  <si>
    <t>MgCl2 + 6H2O</t>
  </si>
  <si>
    <t>Cloreto de Sódio</t>
  </si>
  <si>
    <t>NaCl</t>
  </si>
  <si>
    <t>Carbonato de Cálcio</t>
  </si>
  <si>
    <t>CaCO3</t>
  </si>
  <si>
    <t>Bicarbonato de Sódio</t>
  </si>
  <si>
    <t>NaHCO3</t>
  </si>
  <si>
    <t>Sulfato de Zinco **</t>
  </si>
  <si>
    <t>ZnSO4</t>
  </si>
  <si>
    <t>Cidade / Estilo de Referência</t>
  </si>
  <si>
    <t>Pilsen</t>
  </si>
  <si>
    <t>O QUE ESTÁ FALTANDO / SOBRANDO NA SUA ÁGUA:</t>
  </si>
  <si>
    <t>* calculo estimado do pH baseado no estudo ao lado:</t>
  </si>
  <si>
    <t>http://braukaiser.com/wiki/index.php?title=Beer_color_to_mash_pH_(v2.0)</t>
  </si>
  <si>
    <t>** Como é muito difícil pesar a quantidade de Sulfato de Zinco, sugerimos você preparar uma solução estéril de Sulfato de Zinco. Ferva água por 15 mim e misture 1 litro desta água com 4 g de Sulfato de Zinco. Use 1 ml desta solução para cada 10 litros de mosto. Você pode adicionar esta solução na água de brassagem, no final de fervura ou direto no fermentador antes do inoculo das leveduras.</t>
  </si>
  <si>
    <t>MEMORIA DE CALCULO</t>
  </si>
  <si>
    <t>Sulfato de Calcio dihidratado</t>
  </si>
  <si>
    <t>Cloreto de Sodio</t>
  </si>
  <si>
    <t>Cloreto de Calcio di hidratado</t>
  </si>
  <si>
    <t>Sulfato de Magnesio hepta hidratado</t>
  </si>
  <si>
    <t>Bicarbonato de Sodio</t>
  </si>
  <si>
    <t>Cloreto de Magnesio hepta hidratado</t>
  </si>
  <si>
    <t>Carbonato de Calcio</t>
  </si>
  <si>
    <t>Sulfato de Zinco</t>
  </si>
  <si>
    <t>CaSO4 + 2H2O</t>
  </si>
  <si>
    <t>CaCl2 + 2H2O</t>
  </si>
  <si>
    <t>MgSO4 + 7H2O</t>
  </si>
  <si>
    <t>(NaHCO3)</t>
  </si>
  <si>
    <t>(CaCO3)</t>
  </si>
  <si>
    <t>Peso atomico</t>
  </si>
  <si>
    <t>H</t>
  </si>
  <si>
    <t>S</t>
  </si>
  <si>
    <t>O</t>
  </si>
  <si>
    <t>H2O</t>
  </si>
  <si>
    <t>2 H2O</t>
  </si>
  <si>
    <t>CaSO4</t>
  </si>
  <si>
    <t>CaCL2</t>
  </si>
  <si>
    <t>C</t>
  </si>
  <si>
    <t>DICAS PRÁTICAS DE COMO AJUSTAR A ÁGUA CERVEJEIRA</t>
  </si>
  <si>
    <t>Preencha somente os campos em amarelo da planilha;</t>
  </si>
  <si>
    <t>Uma quantidade de íons de Calcio é muito importante para uma água cervejeira, então nada melhor que começar por ela;</t>
  </si>
  <si>
    <t>As duas fontes mais usadas de íons de Cácio são os sais Cloreto de Cálcio e Sulfato de Cálcio;</t>
  </si>
  <si>
    <t>Se você vai fazer uma cerveja mais maltada, use em maior quantidade o Cloreto de Cálcio;</t>
  </si>
  <si>
    <t>Se você quer uma cerveja mais seca ou que leva mais lupulado no amargor, use em maior quantidade o Sulfato de Cálcio;</t>
  </si>
  <si>
    <t>Se você quer uma cerveja equilibrada use uma proporção pròxima de 1:1 de íons de Sulfato e Cloreto (veja na celulas E3 e G3);</t>
  </si>
  <si>
    <t>Na celula B4 digite a quantidade de água que você quer tratar;</t>
  </si>
  <si>
    <t>Nas celulas C12 e C13 digite a quantidade de Cloreto de Calcio e Sulfato de Calcio até a celula D10 apresentar um valor entre 100 a 150 ppm de Calcio;</t>
  </si>
  <si>
    <t>Observe como ficou o perfil da sua cerveja na célula J3 (mais pra seca ou mais pra maltada);</t>
  </si>
  <si>
    <t>OPCIONAL: Adicione ions de Magnesio (importante para as leveduras) de acordo com seu perfil desejado: Cloreto de Magnesio caso queira uma cerveja mais maltada ou Sulfato de Magnesio se desejar uma cerveja mais seca e mais lupulada. Lembrando que já existe uma quantidade de Magnesio no malte;</t>
  </si>
  <si>
    <t>Caso deseje um perfil um pouco mais audacioso ou queira chegar em uma água especifica de alguma cidade (veja na linha 21) que referencia um estilo próprio, use os demais sais para alcançar seu objetivo. Recomenda-se estudar um pouco mais sobre o assunto.</t>
  </si>
  <si>
    <t>Na ABA Referencia a partir da linha 11 você pode adicionar o perfil da água da sua rede ou de algum perfil pré definido para os estilos que você gosta de fazer;</t>
  </si>
  <si>
    <t>Se você não tiver disponível o perfil da sua água da rede e se a fonte for de água de superficie (água branda de manancial de rio), você pode considerar ZERO na linha 8;</t>
  </si>
  <si>
    <t>Como é muito difícil pesar a quantidade de Sulfato de Zinco, sugerimos você preparar uma solução estéril de Sulfato de Zinco. Ferva água por 15 mim, e misture 1 litro desta água com 4 g de Sulfato de Zinco. Use 1 ml desta solução para cada 10 litros de mosto. Você pode adicionar esta solução na água de brassagem, no final de fervura ou direto no fermentador antes do inoculo das leveduras.</t>
  </si>
  <si>
    <t>Cidade</t>
  </si>
  <si>
    <t>Estilo Referencia</t>
  </si>
  <si>
    <t>Calcio (Ca+2)</t>
  </si>
  <si>
    <t>Sulfato (SO4-2)</t>
  </si>
  <si>
    <t>Cloro (Cl-1)</t>
  </si>
  <si>
    <t>Magnésio  (Mg+2)</t>
  </si>
  <si>
    <t>Sódio (Na+1)</t>
  </si>
  <si>
    <t>Bicarbonato  (HCO3-1)</t>
  </si>
  <si>
    <t>Pilsener</t>
  </si>
  <si>
    <t>Dortmund</t>
  </si>
  <si>
    <t>Export Lager</t>
  </si>
  <si>
    <t>Vienna</t>
  </si>
  <si>
    <t>Vienna Lager</t>
  </si>
  <si>
    <t>Munich</t>
  </si>
  <si>
    <t>Oktoberfest</t>
  </si>
  <si>
    <t>London</t>
  </si>
  <si>
    <t>British Bitter</t>
  </si>
  <si>
    <t>Edinburgh</t>
  </si>
  <si>
    <t>Scottish Ale</t>
  </si>
  <si>
    <t>Dublin</t>
  </si>
  <si>
    <t>Dry Stout</t>
  </si>
  <si>
    <t>Burton</t>
  </si>
  <si>
    <t>India Pale Ale</t>
  </si>
  <si>
    <t>Antuerpia</t>
  </si>
  <si>
    <t>Belgian Ale</t>
  </si>
  <si>
    <t>Água para uma APA</t>
  </si>
  <si>
    <t>exemplo</t>
  </si>
  <si>
    <t>Água para uma IPA</t>
  </si>
  <si>
    <t>Água para uma NEIPA</t>
  </si>
  <si>
    <t>litro</t>
  </si>
  <si>
    <t>g</t>
  </si>
  <si>
    <t>ppm</t>
  </si>
  <si>
    <t>Fazer uma soluçao de 1 litro de água e 4 gramas de Sulfato de Zinco</t>
  </si>
  <si>
    <t>usar 1 ml para cada 10 litros de água total da mostura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</si>
</sst>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
  </numFmts>
  <fonts count="24">
    <font>
      <sz val="10.0"/>
      <color rgb="FF000000"/>
      <name val="Arial"/>
    </font>
    <font>
      <b/>
      <sz val="24.0"/>
      <name val="Arial"/>
    </font>
    <font>
      <sz val="10.0"/>
      <color theme="1"/>
      <name val="Arial"/>
    </font>
    <font>
      <b/>
      <sz val="12.0"/>
      <color theme="1"/>
      <name val="Arial"/>
    </font>
    <font>
      <b/>
      <sz val="13.0"/>
      <color rgb="FFFF0000"/>
      <name val="Arial"/>
    </font>
    <font>
      <color theme="1"/>
      <name val="Calibri"/>
    </font>
    <font>
      <b/>
      <sz val="14.0"/>
      <name val="Arial"/>
    </font>
    <font>
      <b/>
      <sz val="14.0"/>
      <color theme="1"/>
      <name val="Arial"/>
    </font>
    <font>
      <b/>
      <sz val="10.0"/>
      <color rgb="FFB7B7B7"/>
      <name val="Arial"/>
    </font>
    <font>
      <b/>
      <sz val="14.0"/>
      <color rgb="FFB7B7B7"/>
      <name val="Arial"/>
    </font>
    <font>
      <b/>
      <sz val="13.0"/>
      <name val="Arial"/>
    </font>
    <font>
      <b/>
      <sz val="15.0"/>
      <color theme="1"/>
      <name val="Arial"/>
    </font>
    <font>
      <b/>
      <sz val="18.0"/>
      <color rgb="FFFF0000"/>
      <name val="Arial"/>
    </font>
    <font>
      <b/>
      <sz val="20.0"/>
      <color theme="1"/>
      <name val="Arial"/>
    </font>
    <font>
      <b/>
      <sz val="11.0"/>
      <color theme="1"/>
      <name val="Arial"/>
    </font>
    <font>
      <sz val="14.0"/>
      <color theme="1"/>
      <name val="Arial"/>
    </font>
    <font>
      <b/>
      <sz val="14.0"/>
      <color rgb="FFFF0000"/>
      <name val="Arial"/>
    </font>
    <font>
      <b/>
      <sz val="18.0"/>
      <color theme="1"/>
      <name val="Arial"/>
    </font>
    <font>
      <b/>
      <sz val="12.0"/>
      <name val="Arial"/>
    </font>
    <font>
      <u/>
      <sz val="10.0"/>
      <color theme="10"/>
      <name val="Arial"/>
    </font>
    <font>
      <b/>
      <sz val="10.0"/>
      <color theme="1"/>
      <name val="Arial"/>
    </font>
    <font>
      <sz val="12.0"/>
      <color theme="1"/>
      <name val="Arial"/>
    </font>
    <font>
      <b/>
      <sz val="16.0"/>
      <color theme="1"/>
      <name val="Arial"/>
    </font>
    <font>
      <sz val="14.0"/>
      <color rgb="FF000000"/>
      <name val="Roboto"/>
    </font>
  </fonts>
  <fills count="8">
    <fill>
      <patternFill patternType="none"/>
    </fill>
    <fill>
      <patternFill patternType="lightGray"/>
    </fill>
    <fill>
      <patternFill patternType="solid">
        <fgColor rgb="FFFFFF00"/>
        <bgColor rgb="FFFFFF00"/>
      </patternFill>
    </fill>
    <fill>
      <patternFill patternType="solid">
        <fgColor rgb="FFA4C2F4"/>
        <bgColor rgb="FFA4C2F4"/>
      </patternFill>
    </fill>
    <fill>
      <patternFill patternType="solid">
        <fgColor rgb="FFFFFFFF"/>
        <bgColor rgb="FFFFFFFF"/>
      </patternFill>
    </fill>
    <fill>
      <patternFill patternType="solid">
        <fgColor rgb="FFD9D9D9"/>
        <bgColor rgb="FFD9D9D9"/>
      </patternFill>
    </fill>
    <fill>
      <patternFill patternType="solid">
        <fgColor rgb="FFFF9900"/>
        <bgColor rgb="FFFF9900"/>
      </patternFill>
    </fill>
    <fill>
      <patternFill patternType="solid">
        <fgColor rgb="FFEFEFEF"/>
        <bgColor rgb="FFEFEFEF"/>
      </patternFill>
    </fill>
  </fills>
  <borders count="24">
    <border/>
    <border>
      <top style="thick">
        <color rgb="FF000000"/>
      </top>
      <bottom style="thick">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border>
    <border>
      <left/>
      <right/>
    </border>
    <border>
      <left/>
      <right style="medium">
        <color rgb="FF000000"/>
      </right>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medium">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1" fillId="0" fontId="1" numFmtId="0" xfId="0" applyAlignment="1" applyBorder="1" applyFont="1">
      <alignment readingOrder="0" vertical="center"/>
    </xf>
    <xf borderId="1" fillId="0" fontId="2" numFmtId="0" xfId="0" applyAlignment="1" applyBorder="1" applyFont="1">
      <alignment vertical="center"/>
    </xf>
    <xf borderId="0" fillId="0" fontId="3" numFmtId="0" xfId="0" applyAlignment="1" applyFont="1">
      <alignment horizontal="center" vertical="center"/>
    </xf>
    <xf borderId="2" fillId="2" fontId="4" numFmtId="0" xfId="0" applyAlignment="1" applyBorder="1" applyFill="1" applyFont="1">
      <alignment horizontal="left" vertical="center"/>
    </xf>
    <xf borderId="3" fillId="2" fontId="3" numFmtId="0" xfId="0" applyAlignment="1" applyBorder="1" applyFont="1">
      <alignment horizontal="center" vertical="center"/>
    </xf>
    <xf borderId="2" fillId="3" fontId="5" numFmtId="0" xfId="0" applyBorder="1" applyFill="1" applyFont="1"/>
    <xf borderId="4" fillId="3" fontId="6" numFmtId="0" xfId="0" applyAlignment="1" applyBorder="1" applyFont="1">
      <alignment horizontal="right" readingOrder="0" shrinkToFit="0" vertical="center" wrapText="0"/>
    </xf>
    <xf borderId="3" fillId="3" fontId="7" numFmtId="2" xfId="0" applyAlignment="1" applyBorder="1" applyFont="1" applyNumberFormat="1">
      <alignment horizontal="center" vertical="center"/>
    </xf>
    <xf borderId="2" fillId="4" fontId="8" numFmtId="0" xfId="0" applyAlignment="1" applyBorder="1" applyFill="1" applyFont="1">
      <alignment horizontal="center" readingOrder="0" shrinkToFit="0" vertical="center" wrapText="1"/>
    </xf>
    <xf borderId="3" fillId="4" fontId="9" numFmtId="2" xfId="0" applyAlignment="1" applyBorder="1" applyFont="1" applyNumberFormat="1">
      <alignment horizontal="center" vertical="center"/>
    </xf>
    <xf borderId="2" fillId="4" fontId="5" numFmtId="0" xfId="0" applyBorder="1" applyFont="1"/>
    <xf borderId="4" fillId="4" fontId="10" numFmtId="0" xfId="0" applyAlignment="1" applyBorder="1" applyFont="1">
      <alignment horizontal="right" readingOrder="0" shrinkToFit="0" vertical="center" wrapText="0"/>
    </xf>
    <xf borderId="4" fillId="4" fontId="11" numFmtId="164" xfId="0" applyAlignment="1" applyBorder="1" applyFont="1" applyNumberFormat="1">
      <alignment horizontal="center" shrinkToFit="0" vertical="center" wrapText="0"/>
    </xf>
    <xf borderId="0" fillId="0" fontId="7" numFmtId="0" xfId="0" applyAlignment="1" applyFont="1">
      <alignment horizontal="right" vertical="center"/>
    </xf>
    <xf borderId="5" fillId="2" fontId="12" numFmtId="0" xfId="0" applyAlignment="1" applyBorder="1" applyFont="1">
      <alignment horizontal="center" readingOrder="0" vertical="center"/>
    </xf>
    <xf borderId="6" fillId="5" fontId="7" numFmtId="0" xfId="0" applyAlignment="1" applyBorder="1" applyFill="1" applyFont="1">
      <alignment horizontal="right" vertical="center"/>
    </xf>
    <xf borderId="7" fillId="5" fontId="7" numFmtId="2" xfId="0" applyAlignment="1" applyBorder="1" applyFont="1" applyNumberFormat="1">
      <alignment horizontal="center" vertical="center"/>
    </xf>
    <xf borderId="7" fillId="5" fontId="7" numFmtId="0" xfId="0" applyAlignment="1" applyBorder="1" applyFont="1">
      <alignment horizontal="left" readingOrder="0" vertical="center"/>
    </xf>
    <xf borderId="6" fillId="6" fontId="7" numFmtId="0" xfId="0" applyAlignment="1" applyBorder="1" applyFill="1" applyFont="1">
      <alignment horizontal="right" vertical="center"/>
    </xf>
    <xf borderId="8" fillId="6" fontId="3" numFmtId="0" xfId="0" applyAlignment="1" applyBorder="1" applyFont="1">
      <alignment horizontal="left" vertical="center"/>
    </xf>
    <xf borderId="0" fillId="0" fontId="7" numFmtId="0" xfId="0" applyAlignment="1" applyFont="1">
      <alignment horizontal="right" readingOrder="0" vertical="center"/>
    </xf>
    <xf borderId="5" fillId="2" fontId="12" numFmtId="164" xfId="0" applyAlignment="1" applyBorder="1" applyFont="1" applyNumberFormat="1">
      <alignment horizontal="center" readingOrder="0" vertical="center"/>
    </xf>
    <xf borderId="0" fillId="0" fontId="2" numFmtId="0" xfId="0" applyAlignment="1" applyFont="1">
      <alignment vertical="center"/>
    </xf>
    <xf borderId="9" fillId="7" fontId="13" numFmtId="0" xfId="0" applyAlignment="1" applyBorder="1" applyFill="1" applyFont="1">
      <alignment horizontal="center" vertical="center"/>
    </xf>
    <xf borderId="0" fillId="5" fontId="14" numFmtId="0" xfId="0" applyAlignment="1" applyFont="1">
      <alignment horizontal="right" shrinkToFit="0" vertical="center" wrapText="1"/>
    </xf>
    <xf borderId="10" fillId="5" fontId="3" numFmtId="0" xfId="0" applyAlignment="1" applyBorder="1" applyFont="1">
      <alignment horizontal="center" vertical="center"/>
    </xf>
    <xf borderId="5" fillId="2" fontId="12" numFmtId="10" xfId="0" applyAlignment="1" applyBorder="1" applyFont="1" applyNumberFormat="1">
      <alignment horizontal="center" readingOrder="0" vertical="center"/>
    </xf>
    <xf borderId="0" fillId="0" fontId="14" numFmtId="0" xfId="0" applyAlignment="1" applyFont="1">
      <alignment horizontal="right" shrinkToFit="0" vertical="center" wrapText="1"/>
    </xf>
    <xf borderId="11" fillId="0" fontId="7" numFmtId="1" xfId="0" applyAlignment="1" applyBorder="1" applyFont="1" applyNumberFormat="1">
      <alignment horizontal="center" vertical="center"/>
    </xf>
    <xf borderId="11" fillId="0" fontId="7" numFmtId="165" xfId="0" applyAlignment="1" applyBorder="1" applyFont="1" applyNumberFormat="1">
      <alignment horizontal="center" vertical="center"/>
    </xf>
    <xf borderId="0" fillId="0" fontId="15" numFmtId="0" xfId="0" applyAlignment="1" applyFont="1">
      <alignment vertical="center"/>
    </xf>
    <xf borderId="4" fillId="0" fontId="15" numFmtId="0" xfId="0" applyAlignment="1" applyBorder="1" applyFont="1">
      <alignment vertical="center"/>
    </xf>
    <xf borderId="4" fillId="0" fontId="7" numFmtId="0" xfId="0" applyAlignment="1" applyBorder="1" applyFont="1">
      <alignment horizontal="right" readingOrder="0" vertical="center"/>
    </xf>
    <xf borderId="4" fillId="2" fontId="16" numFmtId="1" xfId="0" applyAlignment="1" applyBorder="1" applyFont="1" applyNumberFormat="1">
      <alignment horizontal="center" readingOrder="0" vertical="center"/>
    </xf>
    <xf borderId="4" fillId="7" fontId="15" numFmtId="0" xfId="0" applyAlignment="1" applyBorder="1" applyFont="1">
      <alignment vertical="center"/>
    </xf>
    <xf borderId="4" fillId="7" fontId="7" numFmtId="0" xfId="0" applyAlignment="1" applyBorder="1" applyFont="1">
      <alignment horizontal="right" vertical="center"/>
    </xf>
    <xf borderId="4" fillId="7" fontId="7" numFmtId="1" xfId="0" applyAlignment="1" applyBorder="1" applyFont="1" applyNumberFormat="1">
      <alignment horizontal="center" vertical="center"/>
    </xf>
    <xf borderId="4" fillId="7" fontId="7" numFmtId="165" xfId="0" applyAlignment="1" applyBorder="1" applyFont="1" applyNumberFormat="1">
      <alignment horizontal="center" vertical="center"/>
    </xf>
    <xf borderId="12" fillId="0" fontId="17" numFmtId="0" xfId="0" applyAlignment="1" applyBorder="1" applyFont="1">
      <alignment horizontal="center" vertical="center"/>
    </xf>
    <xf borderId="12" fillId="0" fontId="14" numFmtId="0" xfId="0" applyAlignment="1" applyBorder="1" applyFont="1">
      <alignment horizontal="center" vertical="center"/>
    </xf>
    <xf borderId="13" fillId="0" fontId="3" numFmtId="0" xfId="0" applyAlignment="1" applyBorder="1" applyFont="1">
      <alignment horizontal="center" vertical="center"/>
    </xf>
    <xf borderId="0" fillId="0" fontId="7" numFmtId="0" xfId="0" applyAlignment="1" applyFont="1">
      <alignment horizontal="center" vertical="center"/>
    </xf>
    <xf borderId="14" fillId="0" fontId="7" numFmtId="0" xfId="0" applyAlignment="1" applyBorder="1" applyFont="1">
      <alignment horizontal="right" vertical="center"/>
    </xf>
    <xf borderId="15" fillId="0" fontId="3" numFmtId="0" xfId="0" applyAlignment="1" applyBorder="1" applyFont="1">
      <alignment horizontal="left" vertical="center"/>
    </xf>
    <xf borderId="16" fillId="2" fontId="6" numFmtId="0" xfId="0" applyAlignment="1" applyBorder="1" applyFont="1">
      <alignment horizontal="center" readingOrder="0" vertical="center"/>
    </xf>
    <xf borderId="17" fillId="0" fontId="15" numFmtId="1" xfId="0" applyAlignment="1" applyBorder="1" applyFont="1" applyNumberFormat="1">
      <alignment horizontal="center" vertical="center"/>
    </xf>
    <xf borderId="14" fillId="0" fontId="15" numFmtId="1" xfId="0" applyAlignment="1" applyBorder="1" applyFont="1" applyNumberFormat="1">
      <alignment horizontal="center" vertical="center"/>
    </xf>
    <xf borderId="18" fillId="2" fontId="6" numFmtId="0" xfId="0" applyAlignment="1" applyBorder="1" applyFont="1">
      <alignment horizontal="center" readingOrder="0" vertical="center"/>
    </xf>
    <xf borderId="15" fillId="0" fontId="18" numFmtId="0" xfId="0" applyAlignment="1" applyBorder="1" applyFont="1">
      <alignment horizontal="left" vertical="center"/>
    </xf>
    <xf borderId="18" fillId="2" fontId="7" numFmtId="0" xfId="0" applyAlignment="1" applyBorder="1" applyFont="1">
      <alignment horizontal="center" readingOrder="0" vertical="center"/>
    </xf>
    <xf borderId="14" fillId="0" fontId="6" numFmtId="0" xfId="0" applyAlignment="1" applyBorder="1" applyFont="1">
      <alignment horizontal="right" readingOrder="0" vertical="center"/>
    </xf>
    <xf borderId="19" fillId="2" fontId="7" numFmtId="0" xfId="0" applyAlignment="1" applyBorder="1" applyFont="1">
      <alignment horizontal="center" readingOrder="0" vertical="center"/>
    </xf>
    <xf borderId="14" fillId="0" fontId="15" numFmtId="165" xfId="0" applyAlignment="1" applyBorder="1" applyFont="1" applyNumberFormat="1">
      <alignment horizontal="center" vertical="center"/>
    </xf>
    <xf borderId="0" fillId="0" fontId="7" numFmtId="0" xfId="0" applyAlignment="1" applyFont="1">
      <alignment horizontal="center" shrinkToFit="0" vertical="center" wrapText="1"/>
    </xf>
    <xf borderId="20" fillId="7" fontId="7" numFmtId="0" xfId="0" applyAlignment="1" applyBorder="1" applyFont="1">
      <alignment horizontal="right" shrinkToFit="0" vertical="center" wrapText="1"/>
    </xf>
    <xf borderId="21" fillId="7" fontId="7" numFmtId="0" xfId="0" applyAlignment="1" applyBorder="1" applyFont="1">
      <alignment horizontal="center" readingOrder="0" vertical="center"/>
    </xf>
    <xf borderId="21" fillId="7" fontId="7" numFmtId="0" xfId="0" applyAlignment="1" applyBorder="1" applyFont="1">
      <alignment horizontal="center" shrinkToFit="0" vertical="center" wrapText="1"/>
    </xf>
    <xf borderId="21" fillId="7" fontId="7" numFmtId="1" xfId="0" applyAlignment="1" applyBorder="1" applyFont="1" applyNumberFormat="1">
      <alignment horizontal="center" vertical="center"/>
    </xf>
    <xf borderId="22" fillId="7" fontId="7" numFmtId="165" xfId="0" applyAlignment="1" applyBorder="1" applyFont="1" applyNumberFormat="1">
      <alignment horizontal="center" vertical="center"/>
    </xf>
    <xf borderId="20" fillId="7" fontId="15" numFmtId="0" xfId="0" applyAlignment="1" applyBorder="1" applyFont="1">
      <alignment vertical="center"/>
    </xf>
    <xf borderId="21" fillId="7" fontId="15" numFmtId="0" xfId="0" applyAlignment="1" applyBorder="1" applyFont="1">
      <alignment horizontal="center" shrinkToFit="0" vertical="center" wrapText="1"/>
    </xf>
    <xf borderId="21" fillId="7" fontId="15" numFmtId="1" xfId="0" applyAlignment="1" applyBorder="1" applyFont="1" applyNumberFormat="1">
      <alignment horizontal="center" vertical="center"/>
    </xf>
    <xf borderId="22" fillId="7" fontId="15" numFmtId="165" xfId="0" applyAlignment="1" applyBorder="1" applyFont="1" applyNumberFormat="1">
      <alignment horizontal="center" vertical="center"/>
    </xf>
    <xf borderId="0" fillId="0" fontId="0" numFmtId="0" xfId="0" applyAlignment="1" applyFont="1">
      <alignment horizontal="right" readingOrder="0"/>
    </xf>
    <xf borderId="0" fillId="0" fontId="19" numFmtId="0" xfId="0" applyFont="1"/>
    <xf borderId="0" fillId="0" fontId="3" numFmtId="0" xfId="0" applyAlignment="1" applyFont="1">
      <alignment readingOrder="0" shrinkToFit="0" vertical="center" wrapText="1"/>
    </xf>
    <xf borderId="0" fillId="0" fontId="7" numFmtId="0" xfId="0" applyAlignment="1" applyFont="1">
      <alignment vertical="center"/>
    </xf>
    <xf borderId="0" fillId="0" fontId="20" numFmtId="0" xfId="0" applyAlignment="1" applyFont="1">
      <alignment horizontal="center" shrinkToFit="0" vertical="center" wrapText="1"/>
    </xf>
    <xf borderId="0" fillId="0" fontId="20" numFmtId="0" xfId="0" applyAlignment="1" applyFont="1">
      <alignment horizontal="left" shrinkToFit="0" vertical="center" wrapText="1"/>
    </xf>
    <xf borderId="0" fillId="0" fontId="2" numFmtId="0" xfId="0" applyAlignment="1" applyFont="1">
      <alignment horizontal="center" vertical="center"/>
    </xf>
    <xf borderId="0" fillId="0" fontId="20" numFmtId="0" xfId="0" applyAlignment="1" applyFont="1">
      <alignment horizontal="center" vertical="center"/>
    </xf>
    <xf borderId="0" fillId="0" fontId="2" numFmtId="164" xfId="0" applyAlignment="1" applyFont="1" applyNumberFormat="1">
      <alignment horizontal="center" vertical="center"/>
    </xf>
    <xf borderId="0" fillId="0" fontId="2" numFmtId="10" xfId="0" applyAlignment="1" applyFont="1" applyNumberFormat="1">
      <alignment horizontal="center" vertical="center"/>
    </xf>
    <xf borderId="0" fillId="0" fontId="2" numFmtId="4" xfId="0" applyAlignment="1" applyFont="1" applyNumberFormat="1">
      <alignment horizontal="center" vertical="center"/>
    </xf>
    <xf borderId="0" fillId="0" fontId="2" numFmtId="1" xfId="0" applyAlignment="1" applyFont="1" applyNumberFormat="1">
      <alignment horizontal="center" vertical="center"/>
    </xf>
    <xf borderId="0" fillId="0" fontId="2" numFmtId="2" xfId="0" applyAlignment="1" applyFont="1" applyNumberFormat="1">
      <alignment horizontal="center" vertical="center"/>
    </xf>
    <xf borderId="0" fillId="0" fontId="2" numFmtId="0" xfId="0" applyAlignment="1" applyFont="1">
      <alignment horizontal="right" vertical="center"/>
    </xf>
    <xf borderId="0" fillId="0" fontId="3" numFmtId="0" xfId="0" applyAlignment="1" applyFont="1">
      <alignment horizontal="center" shrinkToFit="0" vertical="center" wrapText="1"/>
    </xf>
    <xf borderId="0" fillId="0" fontId="17" numFmtId="0" xfId="0" applyAlignment="1" applyFont="1">
      <alignment shrinkToFit="0" wrapText="1"/>
    </xf>
    <xf borderId="0" fillId="0" fontId="21" numFmtId="0" xfId="0" applyAlignment="1" applyFont="1">
      <alignment shrinkToFit="0" wrapText="1"/>
    </xf>
    <xf borderId="0" fillId="0" fontId="18" numFmtId="0" xfId="0" applyAlignment="1" applyFont="1">
      <alignment horizontal="center" readingOrder="0" shrinkToFit="0" vertical="center" wrapText="1"/>
    </xf>
    <xf borderId="0" fillId="0" fontId="18" numFmtId="0" xfId="0" applyAlignment="1" applyFont="1">
      <alignment readingOrder="0" shrinkToFit="0" wrapText="1"/>
    </xf>
    <xf borderId="0" fillId="0" fontId="22" numFmtId="0" xfId="0" applyAlignment="1" applyFont="1">
      <alignment horizontal="center" shrinkToFit="0" vertical="center" wrapText="1"/>
    </xf>
    <xf borderId="0" fillId="0" fontId="15" numFmtId="0" xfId="0" applyFont="1"/>
    <xf borderId="23" fillId="4" fontId="23" numFmtId="0" xfId="0" applyAlignment="1" applyBorder="1" applyFont="1">
      <alignment horizontal="left"/>
    </xf>
    <xf borderId="0" fillId="0" fontId="15" numFmtId="0" xfId="0" applyAlignment="1" applyFont="1">
      <alignment horizontal="center" vertical="center"/>
    </xf>
    <xf borderId="0" fillId="0" fontId="15" numFmtId="0" xfId="0" applyAlignment="1" applyFont="1">
      <alignment horizontal="left"/>
    </xf>
    <xf borderId="0" fillId="0" fontId="15" numFmtId="0" xfId="0" applyAlignment="1" applyFont="1">
      <alignment horizontal="left" vertical="center"/>
    </xf>
    <xf borderId="0" fillId="0" fontId="2" numFmtId="0" xfId="0" applyAlignment="1" applyFont="1">
      <alignment horizontal="center"/>
    </xf>
    <xf borderId="0" fillId="0" fontId="2" numFmtId="0" xfId="0" applyFont="1"/>
    <xf borderId="0" fillId="0" fontId="2" numFmtId="2" xfId="0" applyFont="1" applyNumberFormat="1"/>
    <xf borderId="0" fillId="0" fontId="5" numFmtId="0" xfId="0" applyFont="1"/>
    <xf borderId="0" fillId="0" fontId="2" numFmtId="165" xfId="0" applyFont="1" applyNumberFormat="1"/>
  </cellXfs>
  <cellStyles count="1">
    <cellStyle xfId="0" name="Normal" builtinId="0"/>
  </cellStyles>
  <dxfs count="2">
    <dxf>
      <font/>
      <fill>
        <patternFill patternType="solid">
          <fgColor rgb="FFFF0000"/>
          <bgColor rgb="FFFF0000"/>
        </patternFill>
      </fill>
      <border/>
    </dxf>
    <dxf>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braukaiser.com/wiki/index.php?title=Beer_color_to_mash_pH_(v2.0)"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7.0" topLeftCell="A8" activePane="bottomLeft" state="frozen"/>
      <selection activeCell="B9" sqref="B9" pane="bottomLeft"/>
    </sheetView>
  </sheetViews>
  <sheetFormatPr customHeight="1" defaultColWidth="14.43" defaultRowHeight="15.0"/>
  <cols>
    <col customWidth="1" min="1" max="1" width="31.0"/>
    <col customWidth="1" min="2" max="2" width="17.86"/>
    <col customWidth="1" min="3" max="3" width="25.0"/>
    <col customWidth="1" min="4" max="10" width="14.86"/>
  </cols>
  <sheetData>
    <row r="1" ht="27.75" customHeight="1">
      <c r="A1" s="1" t="s">
        <v>0</v>
      </c>
      <c r="B1" s="2"/>
      <c r="C1" s="2"/>
      <c r="D1" s="2"/>
      <c r="E1" s="2"/>
      <c r="F1" s="2"/>
      <c r="G1" s="2"/>
      <c r="H1" s="2"/>
      <c r="I1" s="2"/>
      <c r="J1" s="2"/>
    </row>
    <row r="2" ht="8.25" customHeight="1">
      <c r="C2" s="3"/>
      <c r="D2" s="3"/>
      <c r="E2" s="3"/>
      <c r="F2" s="3"/>
      <c r="G2" s="3"/>
      <c r="H2" s="3"/>
      <c r="I2" s="3"/>
      <c r="J2" s="3"/>
    </row>
    <row r="3" ht="25.5" customHeight="1">
      <c r="A3" s="4" t="s">
        <v>1</v>
      </c>
      <c r="B3" s="5"/>
      <c r="C3" s="6"/>
      <c r="D3" s="7" t="s">
        <v>2</v>
      </c>
      <c r="E3" s="8">
        <f>G3+((I7/61-(D7*2/40)/3.5-(G7*2/24.3)/7)*B4)/(B5*50)</f>
        <v>5.538115724</v>
      </c>
      <c r="F3" s="9" t="s">
        <v>3</v>
      </c>
      <c r="G3" s="10">
        <f>5.6-(B6/1.97)*(0.21*(1-B7)+0.06*B7)/12</f>
        <v>5.520050761</v>
      </c>
      <c r="H3" s="11"/>
      <c r="I3" s="12" t="s">
        <v>4</v>
      </c>
      <c r="J3" s="13">
        <f>I7/1.22-(D7/1.4+G7/1.7)</f>
        <v>7.698137401</v>
      </c>
    </row>
    <row r="4" ht="25.5" customHeight="1">
      <c r="A4" s="14" t="s">
        <v>5</v>
      </c>
      <c r="B4" s="15">
        <v>44.0</v>
      </c>
      <c r="D4" s="16" t="s">
        <v>6</v>
      </c>
      <c r="E4" s="17">
        <f>IF(E7/F7&lt;1,"1",E7/F7)</f>
        <v>2.322899256</v>
      </c>
      <c r="F4" s="17" t="s">
        <v>7</v>
      </c>
      <c r="G4" s="17" t="str">
        <f>IF(F7/E7&lt;1,"1",F7/E7)</f>
        <v>1</v>
      </c>
      <c r="H4" s="18" t="s">
        <v>8</v>
      </c>
      <c r="I4" s="19" t="s">
        <v>9</v>
      </c>
      <c r="J4" s="20" t="str">
        <f>IF(E7/F7&gt;1.1,"SECA",IF(F7/E7&gt;1.1,"MALTADA","EQUILIBRADA"))</f>
        <v>SECA</v>
      </c>
    </row>
    <row r="5" ht="25.5" customHeight="1">
      <c r="A5" s="21" t="s">
        <v>10</v>
      </c>
      <c r="B5" s="22">
        <v>7.5</v>
      </c>
      <c r="C5" s="23"/>
      <c r="D5" s="24" t="s">
        <v>11</v>
      </c>
      <c r="E5" s="24" t="s">
        <v>12</v>
      </c>
      <c r="F5" s="24" t="s">
        <v>13</v>
      </c>
      <c r="G5" s="24" t="s">
        <v>14</v>
      </c>
      <c r="H5" s="24" t="s">
        <v>15</v>
      </c>
      <c r="I5" s="24" t="s">
        <v>16</v>
      </c>
      <c r="J5" s="24" t="s">
        <v>17</v>
      </c>
    </row>
    <row r="6" ht="25.5" customHeight="1">
      <c r="A6" s="21" t="s">
        <v>18</v>
      </c>
      <c r="B6" s="22">
        <v>9.0</v>
      </c>
      <c r="C6" s="25" t="s">
        <v>19</v>
      </c>
      <c r="D6" s="26" t="s">
        <v>20</v>
      </c>
      <c r="E6" s="26" t="s">
        <v>21</v>
      </c>
      <c r="F6" s="26" t="s">
        <v>22</v>
      </c>
      <c r="G6" s="26" t="s">
        <v>23</v>
      </c>
      <c r="H6" s="26" t="s">
        <v>24</v>
      </c>
      <c r="I6" s="26" t="s">
        <v>22</v>
      </c>
      <c r="J6" s="26" t="s">
        <v>25</v>
      </c>
    </row>
    <row r="7" ht="25.5" customHeight="1">
      <c r="A7" s="21" t="s">
        <v>26</v>
      </c>
      <c r="B7" s="27">
        <v>0.0</v>
      </c>
      <c r="C7" s="28" t="s">
        <v>27</v>
      </c>
      <c r="D7" s="29">
        <f t="shared" ref="D7:J7" si="1">D9+D11</f>
        <v>83.91957734</v>
      </c>
      <c r="E7" s="29">
        <f t="shared" si="1"/>
        <v>127.3331856</v>
      </c>
      <c r="F7" s="29">
        <f t="shared" si="1"/>
        <v>54.81649078</v>
      </c>
      <c r="G7" s="29">
        <f t="shared" si="1"/>
        <v>0</v>
      </c>
      <c r="H7" s="29">
        <f t="shared" si="1"/>
        <v>31.11471861</v>
      </c>
      <c r="I7" s="29">
        <f t="shared" si="1"/>
        <v>82.52164502</v>
      </c>
      <c r="J7" s="30">
        <f t="shared" si="1"/>
        <v>0.3683006794</v>
      </c>
    </row>
    <row r="8" ht="8.25" customHeight="1">
      <c r="A8" s="31"/>
      <c r="B8" s="31"/>
      <c r="C8" s="14"/>
      <c r="D8" s="14"/>
      <c r="E8" s="14"/>
      <c r="F8" s="14"/>
      <c r="G8" s="14"/>
      <c r="H8" s="14"/>
      <c r="I8" s="14"/>
      <c r="J8" s="14"/>
    </row>
    <row r="9" ht="30.0" customHeight="1">
      <c r="A9" s="32"/>
      <c r="B9" s="32"/>
      <c r="C9" s="33" t="s">
        <v>28</v>
      </c>
      <c r="D9" s="34">
        <v>0.0</v>
      </c>
      <c r="E9" s="34">
        <v>0.0</v>
      </c>
      <c r="F9" s="34">
        <v>0.0</v>
      </c>
      <c r="G9" s="34">
        <v>0.0</v>
      </c>
      <c r="H9" s="34">
        <v>0.0</v>
      </c>
      <c r="I9" s="34">
        <v>0.0</v>
      </c>
      <c r="J9" s="34">
        <v>0.0</v>
      </c>
    </row>
    <row r="10" ht="9.0" customHeight="1">
      <c r="A10" s="23"/>
      <c r="B10" s="23"/>
      <c r="C10" s="23"/>
      <c r="D10" s="23"/>
      <c r="E10" s="23"/>
      <c r="F10" s="23"/>
      <c r="G10" s="23"/>
      <c r="H10" s="23"/>
      <c r="I10" s="23"/>
      <c r="J10" s="23"/>
    </row>
    <row r="11" ht="30.0" customHeight="1">
      <c r="A11" s="35"/>
      <c r="B11" s="35"/>
      <c r="C11" s="36" t="s">
        <v>29</v>
      </c>
      <c r="D11" s="37">
        <f t="shared" ref="D11:J11" si="2">SUM(D13:D20)</f>
        <v>83.91957734</v>
      </c>
      <c r="E11" s="37">
        <f t="shared" si="2"/>
        <v>127.3331856</v>
      </c>
      <c r="F11" s="37">
        <f t="shared" si="2"/>
        <v>54.81649078</v>
      </c>
      <c r="G11" s="37">
        <f t="shared" si="2"/>
        <v>0</v>
      </c>
      <c r="H11" s="37">
        <f t="shared" si="2"/>
        <v>31.11471861</v>
      </c>
      <c r="I11" s="37">
        <f t="shared" si="2"/>
        <v>82.52164502</v>
      </c>
      <c r="J11" s="38">
        <f t="shared" si="2"/>
        <v>0.3683006794</v>
      </c>
    </row>
    <row r="12" ht="28.5" customHeight="1">
      <c r="A12" s="39" t="s">
        <v>30</v>
      </c>
      <c r="B12" s="40" t="s">
        <v>31</v>
      </c>
      <c r="C12" s="41" t="s">
        <v>32</v>
      </c>
      <c r="D12" s="42"/>
      <c r="E12" s="42"/>
      <c r="F12" s="42"/>
      <c r="G12" s="42"/>
      <c r="H12" s="42"/>
      <c r="I12" s="42"/>
      <c r="J12" s="42"/>
    </row>
    <row r="13" ht="30.0" customHeight="1">
      <c r="A13" s="43" t="s">
        <v>33</v>
      </c>
      <c r="B13" s="44" t="str">
        <f>C27</f>
        <v>CaSO4 + 2H2O</v>
      </c>
      <c r="C13" s="45">
        <v>10.0</v>
      </c>
      <c r="D13" s="46">
        <f>C13*10*C33/B4</f>
        <v>52.93318358</v>
      </c>
      <c r="E13" s="47">
        <f>C13*10*C41/B4</f>
        <v>126.7923954</v>
      </c>
      <c r="F13" s="47"/>
      <c r="G13" s="47"/>
      <c r="H13" s="47"/>
      <c r="I13" s="47"/>
      <c r="J13" s="47"/>
    </row>
    <row r="14" ht="30.0" customHeight="1">
      <c r="A14" s="43" t="s">
        <v>34</v>
      </c>
      <c r="B14" s="44" t="str">
        <f>E27</f>
        <v>CaCl2 + 2H2O</v>
      </c>
      <c r="C14" s="48">
        <v>5.0</v>
      </c>
      <c r="D14" s="46">
        <f>C14*10*E33/B4</f>
        <v>30.98639376</v>
      </c>
      <c r="E14" s="47"/>
      <c r="F14" s="47">
        <f>C14*10*E34/B4</f>
        <v>54.81649078</v>
      </c>
      <c r="G14" s="47"/>
      <c r="H14" s="47"/>
      <c r="I14" s="47"/>
      <c r="J14" s="47"/>
    </row>
    <row r="15" ht="30.0" customHeight="1">
      <c r="A15" s="43" t="s">
        <v>35</v>
      </c>
      <c r="B15" s="44" t="str">
        <f>F27</f>
        <v>MgSO4 + 7H2O</v>
      </c>
      <c r="C15" s="48">
        <v>0.0</v>
      </c>
      <c r="D15" s="46"/>
      <c r="E15" s="47">
        <f>C15*10*F41/B4</f>
        <v>0</v>
      </c>
      <c r="F15" s="47"/>
      <c r="G15" s="47">
        <f>C15*10*F36/B4</f>
        <v>0</v>
      </c>
      <c r="H15" s="47"/>
      <c r="I15" s="47"/>
      <c r="J15" s="47"/>
    </row>
    <row r="16" ht="30.0" customHeight="1">
      <c r="A16" s="43" t="s">
        <v>36</v>
      </c>
      <c r="B16" s="49" t="s">
        <v>37</v>
      </c>
      <c r="C16" s="50">
        <v>0.0</v>
      </c>
      <c r="D16" s="46"/>
      <c r="E16" s="47"/>
      <c r="F16" s="47">
        <f>C16*10*H34*2/B4</f>
        <v>0</v>
      </c>
      <c r="G16" s="47">
        <f>C16*10*H36/B4</f>
        <v>0</v>
      </c>
      <c r="H16" s="47"/>
      <c r="I16" s="47"/>
      <c r="J16" s="47"/>
    </row>
    <row r="17" ht="30.0" customHeight="1">
      <c r="A17" s="43" t="s">
        <v>38</v>
      </c>
      <c r="B17" s="49" t="s">
        <v>39</v>
      </c>
      <c r="C17" s="48">
        <v>0.0</v>
      </c>
      <c r="D17" s="46"/>
      <c r="E17" s="47"/>
      <c r="F17" s="47">
        <f>C17*10*D34/B4</f>
        <v>0</v>
      </c>
      <c r="G17" s="47"/>
      <c r="H17" s="47">
        <f>C17*10*D35/B4</f>
        <v>0</v>
      </c>
      <c r="I17" s="47"/>
      <c r="J17" s="47"/>
    </row>
    <row r="18" ht="30.0" customHeight="1">
      <c r="A18" s="43" t="s">
        <v>40</v>
      </c>
      <c r="B18" s="49" t="s">
        <v>41</v>
      </c>
      <c r="C18" s="48">
        <v>0.0</v>
      </c>
      <c r="D18" s="46">
        <f>C18*10*I33/B4</f>
        <v>0</v>
      </c>
      <c r="E18" s="47"/>
      <c r="F18" s="47"/>
      <c r="G18" s="47"/>
      <c r="H18" s="47"/>
      <c r="I18" s="47">
        <f>C18*10*I44/B4</f>
        <v>0</v>
      </c>
      <c r="J18" s="47"/>
    </row>
    <row r="19" ht="30.0" customHeight="1">
      <c r="A19" s="43" t="s">
        <v>42</v>
      </c>
      <c r="B19" s="49" t="s">
        <v>43</v>
      </c>
      <c r="C19" s="48">
        <v>5.0</v>
      </c>
      <c r="D19" s="46"/>
      <c r="E19" s="47"/>
      <c r="F19" s="47"/>
      <c r="G19" s="47"/>
      <c r="H19" s="47">
        <f>C19*10*G35/B4</f>
        <v>31.11471861</v>
      </c>
      <c r="I19" s="47">
        <f>C19*10*G44/B4</f>
        <v>82.52164502</v>
      </c>
      <c r="J19" s="47"/>
    </row>
    <row r="20" ht="30.0" customHeight="1">
      <c r="A20" s="51" t="s">
        <v>44</v>
      </c>
      <c r="B20" s="49" t="s">
        <v>45</v>
      </c>
      <c r="C20" s="52">
        <v>0.04</v>
      </c>
      <c r="D20" s="46"/>
      <c r="E20" s="47">
        <f>C20*10*J41/B4</f>
        <v>0.5407902297</v>
      </c>
      <c r="F20" s="47"/>
      <c r="G20" s="47"/>
      <c r="H20" s="47"/>
      <c r="I20" s="47"/>
      <c r="J20" s="53">
        <f>C20*10*J43/B4</f>
        <v>0.3683006794</v>
      </c>
    </row>
    <row r="21" ht="15.75" customHeight="1">
      <c r="B21" s="54"/>
      <c r="C21" s="54"/>
    </row>
    <row r="22" ht="42.0" customHeight="1">
      <c r="A22" s="55" t="s">
        <v>46</v>
      </c>
      <c r="B22" s="56" t="s">
        <v>47</v>
      </c>
      <c r="C22" s="57" t="str">
        <f>VLOOKUP(B22,Referencias!A:H,2,FALSE)</f>
        <v>Pilsener</v>
      </c>
      <c r="D22" s="58">
        <f>VLOOKUP(B22,Referencias!A:H,3,FALSE)</f>
        <v>10</v>
      </c>
      <c r="E22" s="58">
        <f>VLOOKUP(B22,Referencias!A:H,4,FALSE)</f>
        <v>4</v>
      </c>
      <c r="F22" s="58">
        <f>VLOOKUP(B22,Referencias!A:H,5,FALSE)</f>
        <v>4</v>
      </c>
      <c r="G22" s="58">
        <f>VLOOKUP(B22,Referencias!A:H,6,FALSE)</f>
        <v>3</v>
      </c>
      <c r="H22" s="58">
        <f>VLOOKUP(B22,Referencias!A:H,7,FALSE)</f>
        <v>3</v>
      </c>
      <c r="I22" s="58">
        <f>VLOOKUP(B22,Referencias!A:H,8,FALSE)</f>
        <v>3</v>
      </c>
      <c r="J22" s="59"/>
    </row>
    <row r="23" ht="42.0" customHeight="1">
      <c r="A23" s="60" t="s">
        <v>48</v>
      </c>
      <c r="B23" s="61"/>
      <c r="C23" s="61"/>
      <c r="D23" s="62">
        <f t="shared" ref="D23:I23" si="3">D22-D7</f>
        <v>-73.91957734</v>
      </c>
      <c r="E23" s="62">
        <f t="shared" si="3"/>
        <v>-123.3331856</v>
      </c>
      <c r="F23" s="62">
        <f t="shared" si="3"/>
        <v>-50.81649078</v>
      </c>
      <c r="G23" s="62">
        <f t="shared" si="3"/>
        <v>3</v>
      </c>
      <c r="H23" s="62">
        <f t="shared" si="3"/>
        <v>-28.11471861</v>
      </c>
      <c r="I23" s="62">
        <f t="shared" si="3"/>
        <v>-79.52164502</v>
      </c>
      <c r="J23" s="63"/>
    </row>
    <row r="24" ht="15.75" customHeight="1">
      <c r="B24" s="64" t="s">
        <v>49</v>
      </c>
      <c r="C24" s="65" t="s">
        <v>50</v>
      </c>
    </row>
    <row r="25" ht="55.5" customHeight="1">
      <c r="A25" s="66" t="s">
        <v>51</v>
      </c>
    </row>
    <row r="26" ht="15.75" hidden="1" customHeight="1">
      <c r="A26" s="67" t="s">
        <v>52</v>
      </c>
      <c r="B26" s="68"/>
      <c r="C26" s="68" t="s">
        <v>53</v>
      </c>
      <c r="D26" s="68" t="s">
        <v>54</v>
      </c>
      <c r="E26" s="68" t="s">
        <v>55</v>
      </c>
      <c r="F26" s="68" t="s">
        <v>56</v>
      </c>
      <c r="G26" s="68" t="s">
        <v>57</v>
      </c>
      <c r="H26" s="69" t="s">
        <v>58</v>
      </c>
      <c r="I26" s="69" t="s">
        <v>59</v>
      </c>
      <c r="J26" s="69" t="s">
        <v>60</v>
      </c>
    </row>
    <row r="27" ht="15.75" hidden="1" customHeight="1">
      <c r="B27" s="23"/>
      <c r="C27" s="70" t="s">
        <v>61</v>
      </c>
      <c r="D27" s="71" t="s">
        <v>39</v>
      </c>
      <c r="E27" s="70" t="s">
        <v>62</v>
      </c>
      <c r="F27" s="70" t="s">
        <v>63</v>
      </c>
      <c r="G27" s="71" t="s">
        <v>64</v>
      </c>
      <c r="H27" s="70" t="s">
        <v>37</v>
      </c>
      <c r="I27" s="71" t="s">
        <v>65</v>
      </c>
      <c r="J27" s="71" t="s">
        <v>45</v>
      </c>
    </row>
    <row r="28" ht="15.75" hidden="1" customHeight="1">
      <c r="A28" s="23" t="s">
        <v>66</v>
      </c>
      <c r="B28" s="72"/>
      <c r="C28" s="72">
        <f>B33+B41+2*B37</f>
        <v>172.078</v>
      </c>
      <c r="D28" s="72">
        <f>B35+B34</f>
        <v>58.45</v>
      </c>
      <c r="E28" s="72">
        <f>B33+B34*2+B38</f>
        <v>146.978</v>
      </c>
      <c r="F28" s="72">
        <f>B36+B41+7*B37</f>
        <v>246.3</v>
      </c>
      <c r="G28" s="72">
        <f>B35+B30+B42+B32*3</f>
        <v>84</v>
      </c>
      <c r="H28" s="72">
        <f>B36+B34*2+6*B37</f>
        <v>203.2</v>
      </c>
      <c r="I28" s="72">
        <f>B33+B42+B32*3</f>
        <v>100.078</v>
      </c>
      <c r="J28" s="72">
        <f>B43+B41</f>
        <v>161.38</v>
      </c>
    </row>
    <row r="29" ht="15.75" hidden="1" customHeight="1">
      <c r="A29" s="23"/>
      <c r="B29" s="23"/>
      <c r="C29" s="73"/>
      <c r="D29" s="23"/>
      <c r="E29" s="73"/>
      <c r="F29" s="73"/>
      <c r="G29" s="23"/>
      <c r="H29" s="73"/>
      <c r="I29" s="23"/>
      <c r="J29" s="23"/>
    </row>
    <row r="30" ht="15.75" hidden="1" customHeight="1">
      <c r="A30" s="23" t="s">
        <v>67</v>
      </c>
      <c r="B30" s="23">
        <v>1.0</v>
      </c>
      <c r="C30" s="70"/>
      <c r="D30" s="70"/>
      <c r="E30" s="70"/>
      <c r="F30" s="70"/>
      <c r="G30" s="70"/>
      <c r="H30" s="23"/>
      <c r="I30" s="23"/>
      <c r="J30" s="23"/>
    </row>
    <row r="31" ht="15.75" hidden="1" customHeight="1">
      <c r="A31" s="23" t="s">
        <v>68</v>
      </c>
      <c r="B31" s="23">
        <v>32.0</v>
      </c>
      <c r="C31" s="74"/>
      <c r="D31" s="70"/>
      <c r="E31" s="70"/>
      <c r="F31" s="70"/>
      <c r="G31" s="75"/>
      <c r="H31" s="23"/>
      <c r="I31" s="23"/>
      <c r="J31" s="23"/>
    </row>
    <row r="32" ht="15.75" hidden="1" customHeight="1">
      <c r="A32" s="23" t="s">
        <v>69</v>
      </c>
      <c r="B32" s="23">
        <v>16.0</v>
      </c>
      <c r="C32" s="74"/>
      <c r="D32" s="70"/>
      <c r="E32" s="70"/>
      <c r="F32" s="70"/>
      <c r="G32" s="75"/>
      <c r="H32" s="23"/>
      <c r="I32" s="23"/>
      <c r="J32" s="23"/>
    </row>
    <row r="33" ht="15.75" hidden="1" customHeight="1">
      <c r="A33" s="23" t="s">
        <v>11</v>
      </c>
      <c r="B33" s="23">
        <v>40.078</v>
      </c>
      <c r="C33" s="76">
        <f>$B33/C$28*100</f>
        <v>23.29060077</v>
      </c>
      <c r="D33" s="70"/>
      <c r="E33" s="76">
        <f>$B33/E$28*100</f>
        <v>27.26802651</v>
      </c>
      <c r="F33" s="70"/>
      <c r="G33" s="70"/>
      <c r="H33" s="23"/>
      <c r="I33" s="76">
        <f>$B33/I$28*100</f>
        <v>40.04676352</v>
      </c>
      <c r="J33" s="76"/>
    </row>
    <row r="34" ht="15.75" hidden="1" customHeight="1">
      <c r="A34" s="23" t="s">
        <v>13</v>
      </c>
      <c r="B34" s="23">
        <v>35.45</v>
      </c>
      <c r="C34" s="70"/>
      <c r="D34" s="76">
        <f t="shared" ref="D34:D35" si="4">$B34/D$28*100</f>
        <v>60.65012831</v>
      </c>
      <c r="E34" s="76">
        <f>$B34*2/E$28*100</f>
        <v>48.23851189</v>
      </c>
      <c r="F34" s="70"/>
      <c r="G34" s="70"/>
      <c r="H34" s="76">
        <f>$B34*2/H$28*100</f>
        <v>34.89173228</v>
      </c>
      <c r="I34" s="23"/>
      <c r="J34" s="23"/>
    </row>
    <row r="35" ht="15.75" hidden="1" customHeight="1">
      <c r="A35" s="23" t="s">
        <v>15</v>
      </c>
      <c r="B35" s="23">
        <v>23.0</v>
      </c>
      <c r="C35" s="70"/>
      <c r="D35" s="76">
        <f t="shared" si="4"/>
        <v>39.34987169</v>
      </c>
      <c r="E35" s="70"/>
      <c r="F35" s="70"/>
      <c r="G35" s="76">
        <f>$B35/G$28*100</f>
        <v>27.38095238</v>
      </c>
      <c r="H35" s="23"/>
      <c r="I35" s="23"/>
      <c r="J35" s="23"/>
    </row>
    <row r="36" ht="15.75" hidden="1" customHeight="1">
      <c r="A36" s="23" t="s">
        <v>14</v>
      </c>
      <c r="B36" s="23">
        <v>24.3</v>
      </c>
      <c r="C36" s="70"/>
      <c r="D36" s="70"/>
      <c r="E36" s="70"/>
      <c r="F36" s="76">
        <f>$B36/F$28*100</f>
        <v>9.866017052</v>
      </c>
      <c r="G36" s="70"/>
      <c r="H36" s="76">
        <f>$B36/H$28*100</f>
        <v>11.95866142</v>
      </c>
      <c r="I36" s="23"/>
      <c r="J36" s="23"/>
    </row>
    <row r="37" ht="15.75" hidden="1" customHeight="1">
      <c r="A37" s="23" t="s">
        <v>70</v>
      </c>
      <c r="B37" s="77">
        <f>B30*2+B32</f>
        <v>18</v>
      </c>
      <c r="C37" s="70"/>
      <c r="D37" s="70"/>
      <c r="E37" s="70"/>
      <c r="F37" s="70"/>
      <c r="G37" s="70"/>
      <c r="H37" s="23"/>
      <c r="I37" s="23"/>
      <c r="J37" s="23"/>
    </row>
    <row r="38" ht="15.75" hidden="1" customHeight="1">
      <c r="A38" s="23" t="s">
        <v>71</v>
      </c>
      <c r="B38" s="77">
        <f>B37*2</f>
        <v>36</v>
      </c>
      <c r="C38" s="70"/>
      <c r="D38" s="70"/>
      <c r="E38" s="70"/>
      <c r="F38" s="70"/>
      <c r="G38" s="70"/>
      <c r="H38" s="23"/>
      <c r="I38" s="23"/>
      <c r="J38" s="23"/>
    </row>
    <row r="39" ht="15.75" hidden="1" customHeight="1">
      <c r="A39" s="23" t="s">
        <v>72</v>
      </c>
      <c r="B39" s="77">
        <f>B33+B31+4*B32</f>
        <v>136.078</v>
      </c>
      <c r="C39" s="70"/>
      <c r="D39" s="70"/>
      <c r="E39" s="70"/>
      <c r="F39" s="70"/>
      <c r="G39" s="70"/>
      <c r="H39" s="23"/>
      <c r="I39" s="23"/>
      <c r="J39" s="23"/>
    </row>
    <row r="40" ht="15.75" hidden="1" customHeight="1">
      <c r="A40" s="23" t="s">
        <v>73</v>
      </c>
      <c r="B40" s="23">
        <f>B33+B34*2</f>
        <v>110.978</v>
      </c>
      <c r="C40" s="70"/>
      <c r="D40" s="70"/>
      <c r="E40" s="70"/>
      <c r="F40" s="70"/>
      <c r="G40" s="70"/>
      <c r="H40" s="23"/>
      <c r="I40" s="23"/>
      <c r="J40" s="23"/>
    </row>
    <row r="41" ht="15.75" hidden="1" customHeight="1">
      <c r="A41" s="23" t="s">
        <v>12</v>
      </c>
      <c r="B41" s="23">
        <f>B32*4+B31</f>
        <v>96</v>
      </c>
      <c r="C41" s="76">
        <f>$B41/C$28*100</f>
        <v>55.78865398</v>
      </c>
      <c r="D41" s="70"/>
      <c r="E41" s="70"/>
      <c r="F41" s="76">
        <f>$B41/F$28*100</f>
        <v>38.97685749</v>
      </c>
      <c r="G41" s="70"/>
      <c r="H41" s="23"/>
      <c r="I41" s="23"/>
      <c r="J41" s="76">
        <f>B41/J28*100</f>
        <v>59.48692527</v>
      </c>
    </row>
    <row r="42" ht="15.75" hidden="1" customHeight="1">
      <c r="A42" s="23" t="s">
        <v>74</v>
      </c>
      <c r="B42" s="23">
        <v>12.0</v>
      </c>
      <c r="C42" s="70"/>
      <c r="D42" s="70"/>
      <c r="E42" s="70"/>
      <c r="F42" s="70"/>
      <c r="G42" s="70"/>
      <c r="H42" s="23"/>
      <c r="I42" s="23"/>
      <c r="J42" s="23"/>
    </row>
    <row r="43" ht="15.75" hidden="1" customHeight="1">
      <c r="A43" s="23" t="s">
        <v>17</v>
      </c>
      <c r="B43" s="23">
        <v>65.38</v>
      </c>
      <c r="C43" s="70"/>
      <c r="D43" s="70"/>
      <c r="E43" s="70"/>
      <c r="F43" s="70"/>
      <c r="G43" s="76"/>
      <c r="H43" s="23"/>
      <c r="I43" s="76"/>
      <c r="J43" s="76">
        <f>B43/J28*100</f>
        <v>40.51307473</v>
      </c>
    </row>
    <row r="44" ht="15.75" hidden="1" customHeight="1">
      <c r="A44" s="23" t="s">
        <v>16</v>
      </c>
      <c r="B44" s="23">
        <f>B30+B42+B32*3</f>
        <v>61</v>
      </c>
      <c r="C44" s="70"/>
      <c r="D44" s="70"/>
      <c r="E44" s="70"/>
      <c r="F44" s="70"/>
      <c r="G44" s="76">
        <f>$B44/G$28*100</f>
        <v>72.61904762</v>
      </c>
      <c r="H44" s="23"/>
      <c r="I44" s="76">
        <f>$B44/I$28*100-1</f>
        <v>59.95245708</v>
      </c>
      <c r="J44" s="76"/>
    </row>
    <row r="45" ht="15.75" hidden="1" customHeight="1"/>
  </sheetData>
  <mergeCells count="1">
    <mergeCell ref="A25:J25"/>
  </mergeCells>
  <conditionalFormatting sqref="D7">
    <cfRule type="cellIs" dxfId="0" priority="1" operator="lessThan">
      <formula>50</formula>
    </cfRule>
  </conditionalFormatting>
  <conditionalFormatting sqref="D7">
    <cfRule type="cellIs" dxfId="0" priority="2" operator="greaterThan">
      <formula>150</formula>
    </cfRule>
  </conditionalFormatting>
  <conditionalFormatting sqref="E7">
    <cfRule type="cellIs" dxfId="0" priority="3" operator="lessThan">
      <formula>50</formula>
    </cfRule>
  </conditionalFormatting>
  <conditionalFormatting sqref="E7">
    <cfRule type="cellIs" dxfId="0" priority="4" operator="greaterThan">
      <formula>250</formula>
    </cfRule>
  </conditionalFormatting>
  <conditionalFormatting sqref="D7">
    <cfRule type="cellIs" dxfId="1" priority="5" operator="greaterThanOrEqual">
      <formula>50</formula>
    </cfRule>
  </conditionalFormatting>
  <conditionalFormatting sqref="E7">
    <cfRule type="cellIs" dxfId="1" priority="6" operator="greaterThanOrEqual">
      <formula>50</formula>
    </cfRule>
  </conditionalFormatting>
  <conditionalFormatting sqref="F7">
    <cfRule type="cellIs" dxfId="0" priority="7" operator="greaterThan">
      <formula>250</formula>
    </cfRule>
  </conditionalFormatting>
  <conditionalFormatting sqref="F7">
    <cfRule type="cellIs" dxfId="1" priority="8" operator="lessThanOrEqual">
      <formula>250</formula>
    </cfRule>
  </conditionalFormatting>
  <conditionalFormatting sqref="G7">
    <cfRule type="cellIs" dxfId="0" priority="9" operator="greaterThan">
      <formula>40</formula>
    </cfRule>
  </conditionalFormatting>
  <conditionalFormatting sqref="G7">
    <cfRule type="cellIs" dxfId="0" priority="10" operator="lessThan">
      <formula>9.5</formula>
    </cfRule>
  </conditionalFormatting>
  <conditionalFormatting sqref="G7">
    <cfRule type="cellIs" dxfId="1" priority="11" operator="greaterThanOrEqual">
      <formula>9.5</formula>
    </cfRule>
  </conditionalFormatting>
  <conditionalFormatting sqref="H7">
    <cfRule type="cellIs" dxfId="1" priority="12" operator="greaterThanOrEqual">
      <formula>0</formula>
    </cfRule>
  </conditionalFormatting>
  <conditionalFormatting sqref="I7">
    <cfRule type="cellIs" dxfId="0" priority="13" operator="greaterThan">
      <formula>250</formula>
    </cfRule>
  </conditionalFormatting>
  <conditionalFormatting sqref="I7">
    <cfRule type="cellIs" dxfId="1" priority="14" operator="greaterThanOrEqual">
      <formula>0</formula>
    </cfRule>
  </conditionalFormatting>
  <conditionalFormatting sqref="J7">
    <cfRule type="cellIs" dxfId="0" priority="15" operator="greaterThanOrEqual">
      <formula>0.15</formula>
    </cfRule>
  </conditionalFormatting>
  <conditionalFormatting sqref="J7">
    <cfRule type="cellIs" dxfId="1" priority="16" operator="greaterThanOrEqual">
      <formula>0</formula>
    </cfRule>
  </conditionalFormatting>
  <dataValidations>
    <dataValidation type="list" allowBlank="1" sqref="B22">
      <formula1>Referencias!$A$2:$A$1000</formula1>
    </dataValidation>
  </dataValidations>
  <hyperlinks>
    <hyperlink r:id="rId1" ref="C24"/>
  </hyperlinks>
  <printOptions/>
  <pageMargins bottom="0.787401575" footer="0.0" header="0.0" left="0.511811024" right="0.511811024" top="0.7874015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7.14"/>
    <col customWidth="1" min="2" max="2" width="146.71"/>
    <col customWidth="1" min="3" max="6" width="14.43"/>
  </cols>
  <sheetData>
    <row r="1">
      <c r="A1" s="78"/>
      <c r="B1" s="79" t="s">
        <v>75</v>
      </c>
    </row>
    <row r="2" ht="15.75" customHeight="1">
      <c r="A2" s="78">
        <v>1.0</v>
      </c>
      <c r="B2" s="80" t="s">
        <v>76</v>
      </c>
    </row>
    <row r="3" ht="15.75" customHeight="1">
      <c r="A3" s="78">
        <v>2.0</v>
      </c>
      <c r="B3" s="80" t="s">
        <v>77</v>
      </c>
    </row>
    <row r="4" ht="15.75" customHeight="1">
      <c r="A4" s="78">
        <v>3.0</v>
      </c>
      <c r="B4" s="80" t="s">
        <v>78</v>
      </c>
    </row>
    <row r="5" ht="15.75" customHeight="1">
      <c r="A5" s="78">
        <v>4.0</v>
      </c>
      <c r="B5" s="80" t="s">
        <v>79</v>
      </c>
    </row>
    <row r="6" ht="15.75" customHeight="1">
      <c r="A6" s="78">
        <v>5.0</v>
      </c>
      <c r="B6" s="80" t="s">
        <v>80</v>
      </c>
    </row>
    <row r="7" ht="15.75" customHeight="1">
      <c r="A7" s="78">
        <v>6.0</v>
      </c>
      <c r="B7" s="80" t="s">
        <v>81</v>
      </c>
    </row>
    <row r="8" ht="15.75" customHeight="1">
      <c r="A8" s="78">
        <v>7.0</v>
      </c>
      <c r="B8" s="80" t="s">
        <v>82</v>
      </c>
    </row>
    <row r="9" ht="15.75" customHeight="1">
      <c r="A9" s="78">
        <v>8.0</v>
      </c>
      <c r="B9" s="80" t="s">
        <v>83</v>
      </c>
    </row>
    <row r="10" ht="15.75" customHeight="1">
      <c r="A10" s="78">
        <v>9.0</v>
      </c>
      <c r="B10" s="80" t="s">
        <v>84</v>
      </c>
    </row>
    <row r="11" ht="15.75" customHeight="1">
      <c r="A11" s="78">
        <v>10.0</v>
      </c>
      <c r="B11" s="80" t="s">
        <v>85</v>
      </c>
    </row>
    <row r="12" ht="15.75" customHeight="1">
      <c r="A12" s="78">
        <v>11.0</v>
      </c>
      <c r="B12" s="80" t="s">
        <v>86</v>
      </c>
    </row>
    <row r="13" ht="15.75" customHeight="1">
      <c r="A13" s="78">
        <v>12.0</v>
      </c>
      <c r="B13" s="80" t="s">
        <v>87</v>
      </c>
    </row>
    <row r="14" ht="15.75" customHeight="1">
      <c r="A14" s="78">
        <v>13.0</v>
      </c>
      <c r="B14" s="80" t="s">
        <v>88</v>
      </c>
    </row>
    <row r="15" ht="15.75" customHeight="1">
      <c r="A15" s="81">
        <v>14.0</v>
      </c>
      <c r="B15" s="82" t="s">
        <v>89</v>
      </c>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511811024" right="0.511811024" top="0.7874015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0.0"/>
    <col customWidth="1" min="2" max="8" width="20.14"/>
  </cols>
  <sheetData>
    <row r="1" ht="15.75" customHeight="1">
      <c r="A1" s="83" t="s">
        <v>90</v>
      </c>
      <c r="B1" s="83" t="s">
        <v>91</v>
      </c>
      <c r="C1" s="83" t="s">
        <v>92</v>
      </c>
      <c r="D1" s="83" t="s">
        <v>93</v>
      </c>
      <c r="E1" s="83" t="s">
        <v>94</v>
      </c>
      <c r="F1" s="83" t="s">
        <v>95</v>
      </c>
      <c r="G1" s="83" t="s">
        <v>96</v>
      </c>
      <c r="H1" s="83" t="s">
        <v>97</v>
      </c>
    </row>
    <row r="2" ht="15.75" customHeight="1">
      <c r="A2" s="84" t="s">
        <v>47</v>
      </c>
      <c r="B2" s="85" t="s">
        <v>98</v>
      </c>
      <c r="C2" s="86">
        <v>10.0</v>
      </c>
      <c r="D2" s="86">
        <v>4.0</v>
      </c>
      <c r="E2" s="86">
        <v>4.0</v>
      </c>
      <c r="F2" s="86">
        <v>3.0</v>
      </c>
      <c r="G2" s="86">
        <v>3.0</v>
      </c>
      <c r="H2" s="86">
        <v>3.0</v>
      </c>
    </row>
    <row r="3" ht="15.75" customHeight="1">
      <c r="A3" s="84" t="s">
        <v>99</v>
      </c>
      <c r="B3" s="85" t="s">
        <v>100</v>
      </c>
      <c r="C3" s="86">
        <v>225.0</v>
      </c>
      <c r="D3" s="86">
        <v>12.0</v>
      </c>
      <c r="E3" s="86">
        <v>60.0</v>
      </c>
      <c r="F3" s="86">
        <v>40.0</v>
      </c>
      <c r="G3" s="86">
        <v>60.0</v>
      </c>
      <c r="H3" s="86">
        <v>220.0</v>
      </c>
    </row>
    <row r="4" ht="15.75" customHeight="1">
      <c r="A4" s="84" t="s">
        <v>101</v>
      </c>
      <c r="B4" s="85" t="s">
        <v>102</v>
      </c>
      <c r="C4" s="86">
        <v>163.0</v>
      </c>
      <c r="D4" s="86">
        <v>216.0</v>
      </c>
      <c r="E4" s="86">
        <v>39.0</v>
      </c>
      <c r="F4" s="86">
        <v>68.0</v>
      </c>
      <c r="G4" s="86">
        <v>8.0</v>
      </c>
      <c r="H4" s="86">
        <v>243.0</v>
      </c>
    </row>
    <row r="5" ht="15.75" customHeight="1">
      <c r="A5" s="84" t="s">
        <v>103</v>
      </c>
      <c r="B5" s="85" t="s">
        <v>104</v>
      </c>
      <c r="C5" s="86">
        <v>109.0</v>
      </c>
      <c r="D5" s="86">
        <v>79.0</v>
      </c>
      <c r="E5" s="86">
        <v>36.0</v>
      </c>
      <c r="F5" s="86">
        <v>21.0</v>
      </c>
      <c r="G5" s="86">
        <v>2.0</v>
      </c>
      <c r="H5" s="86">
        <v>171.0</v>
      </c>
    </row>
    <row r="6" ht="15.75" customHeight="1">
      <c r="A6" s="84" t="s">
        <v>105</v>
      </c>
      <c r="B6" s="85" t="s">
        <v>106</v>
      </c>
      <c r="C6" s="86">
        <v>52.0</v>
      </c>
      <c r="D6" s="86">
        <v>32.0</v>
      </c>
      <c r="E6" s="86">
        <v>34.0</v>
      </c>
      <c r="F6" s="86">
        <v>32.0</v>
      </c>
      <c r="G6" s="86">
        <v>86.0</v>
      </c>
      <c r="H6" s="86">
        <v>104.0</v>
      </c>
    </row>
    <row r="7" ht="15.75" customHeight="1">
      <c r="A7" s="84" t="s">
        <v>107</v>
      </c>
      <c r="B7" s="85" t="s">
        <v>108</v>
      </c>
      <c r="C7" s="86">
        <v>100.0</v>
      </c>
      <c r="D7" s="86">
        <v>105.0</v>
      </c>
      <c r="E7" s="86">
        <v>45.0</v>
      </c>
      <c r="F7" s="86">
        <v>18.0</v>
      </c>
      <c r="G7" s="86">
        <v>20.0</v>
      </c>
      <c r="H7" s="86">
        <v>160.0</v>
      </c>
    </row>
    <row r="8" ht="15.75" customHeight="1">
      <c r="A8" s="84" t="s">
        <v>109</v>
      </c>
      <c r="B8" s="87" t="s">
        <v>110</v>
      </c>
      <c r="C8" s="86">
        <v>118.0</v>
      </c>
      <c r="D8" s="86">
        <v>54.0</v>
      </c>
      <c r="E8" s="86">
        <v>19.0</v>
      </c>
      <c r="F8" s="86">
        <v>4.0</v>
      </c>
      <c r="G8" s="86">
        <v>12.0</v>
      </c>
      <c r="H8" s="86">
        <v>319.0</v>
      </c>
    </row>
    <row r="9" ht="15.75" customHeight="1">
      <c r="A9" s="84" t="s">
        <v>111</v>
      </c>
      <c r="B9" s="87" t="s">
        <v>112</v>
      </c>
      <c r="C9" s="86">
        <v>352.0</v>
      </c>
      <c r="D9" s="86">
        <v>820.0</v>
      </c>
      <c r="E9" s="86">
        <v>16.0</v>
      </c>
      <c r="F9" s="86">
        <v>24.0</v>
      </c>
      <c r="G9" s="86">
        <v>44.0</v>
      </c>
      <c r="H9" s="86">
        <v>320.0</v>
      </c>
    </row>
    <row r="10" ht="15.75" customHeight="1">
      <c r="A10" s="84" t="s">
        <v>113</v>
      </c>
      <c r="B10" s="87" t="s">
        <v>114</v>
      </c>
      <c r="C10" s="86">
        <v>90.0</v>
      </c>
      <c r="D10" s="86">
        <v>84.0</v>
      </c>
      <c r="E10" s="86">
        <v>57.0</v>
      </c>
      <c r="F10" s="86">
        <v>11.0</v>
      </c>
      <c r="G10" s="86">
        <v>37.0</v>
      </c>
      <c r="H10" s="86">
        <v>76.0</v>
      </c>
    </row>
    <row r="11" ht="15.75" customHeight="1">
      <c r="A11" s="84" t="s">
        <v>115</v>
      </c>
      <c r="B11" s="88" t="s">
        <v>116</v>
      </c>
      <c r="C11" s="86">
        <v>120.0</v>
      </c>
      <c r="D11" s="86">
        <v>200.0</v>
      </c>
      <c r="E11" s="86">
        <v>80.0</v>
      </c>
      <c r="F11" s="86">
        <v>10.0</v>
      </c>
      <c r="G11" s="86">
        <v>0.0</v>
      </c>
      <c r="H11" s="86">
        <v>0.0</v>
      </c>
    </row>
    <row r="12" ht="15.75" customHeight="1">
      <c r="A12" s="84" t="s">
        <v>117</v>
      </c>
      <c r="B12" s="88" t="s">
        <v>116</v>
      </c>
      <c r="C12" s="86">
        <v>150.0</v>
      </c>
      <c r="D12" s="86">
        <v>350.0</v>
      </c>
      <c r="E12" s="86">
        <v>120.0</v>
      </c>
      <c r="F12" s="86">
        <v>15.0</v>
      </c>
      <c r="G12" s="86">
        <v>15.0</v>
      </c>
      <c r="H12" s="86">
        <v>0.0</v>
      </c>
    </row>
    <row r="13" ht="15.75" customHeight="1">
      <c r="A13" s="84" t="s">
        <v>118</v>
      </c>
      <c r="B13" s="88" t="s">
        <v>116</v>
      </c>
      <c r="C13" s="86">
        <v>130.0</v>
      </c>
      <c r="D13" s="86">
        <v>150.0</v>
      </c>
      <c r="E13" s="86">
        <v>220.0</v>
      </c>
      <c r="F13" s="86">
        <v>10.0</v>
      </c>
      <c r="G13" s="86">
        <v>0.0</v>
      </c>
      <c r="H13" s="86">
        <v>0.0</v>
      </c>
    </row>
    <row r="14" ht="15.75" customHeight="1">
      <c r="A14" s="84"/>
      <c r="B14" s="88"/>
      <c r="C14" s="86"/>
      <c r="D14" s="86"/>
      <c r="E14" s="86"/>
      <c r="F14" s="86"/>
      <c r="G14" s="86"/>
      <c r="H14" s="86"/>
    </row>
    <row r="15" ht="15.75" customHeight="1">
      <c r="A15" s="84"/>
      <c r="B15" s="88"/>
      <c r="C15" s="86"/>
      <c r="D15" s="86"/>
      <c r="E15" s="86"/>
      <c r="F15" s="86"/>
      <c r="G15" s="86"/>
      <c r="H15" s="86"/>
    </row>
    <row r="16" ht="15.75" customHeight="1">
      <c r="A16" s="84"/>
      <c r="B16" s="88"/>
      <c r="C16" s="86"/>
      <c r="D16" s="86"/>
      <c r="E16" s="86"/>
      <c r="F16" s="86"/>
      <c r="G16" s="86"/>
      <c r="H16" s="86"/>
    </row>
    <row r="17" ht="15.75" customHeight="1">
      <c r="A17" s="84"/>
      <c r="B17" s="88"/>
      <c r="C17" s="86"/>
      <c r="D17" s="86"/>
      <c r="E17" s="86"/>
      <c r="F17" s="86"/>
      <c r="G17" s="86"/>
      <c r="H17" s="86"/>
    </row>
    <row r="18" ht="15.75" customHeight="1">
      <c r="A18" s="84"/>
      <c r="B18" s="88"/>
      <c r="C18" s="86"/>
      <c r="D18" s="86"/>
      <c r="E18" s="86"/>
      <c r="F18" s="86"/>
      <c r="G18" s="86"/>
      <c r="H18" s="86"/>
    </row>
    <row r="19" ht="15.75" customHeight="1">
      <c r="A19" s="84"/>
      <c r="B19" s="88"/>
      <c r="C19" s="86"/>
      <c r="D19" s="86"/>
      <c r="E19" s="86"/>
      <c r="F19" s="86"/>
      <c r="G19" s="86"/>
      <c r="H19" s="86"/>
    </row>
    <row r="20" ht="15.75" customHeight="1">
      <c r="A20" s="84"/>
      <c r="B20" s="88"/>
      <c r="C20" s="86"/>
      <c r="D20" s="86"/>
      <c r="E20" s="86"/>
      <c r="F20" s="86"/>
      <c r="G20" s="86"/>
      <c r="H20" s="86"/>
    </row>
    <row r="21" ht="15.75" customHeight="1">
      <c r="A21" s="84"/>
      <c r="B21" s="88"/>
      <c r="C21" s="86"/>
      <c r="D21" s="86"/>
      <c r="E21" s="86"/>
      <c r="F21" s="86"/>
      <c r="G21" s="86"/>
      <c r="H21" s="86"/>
    </row>
    <row r="22" ht="15.75" customHeight="1">
      <c r="A22" s="84"/>
      <c r="B22" s="88"/>
      <c r="C22" s="86"/>
      <c r="D22" s="86"/>
      <c r="E22" s="86"/>
      <c r="F22" s="86"/>
      <c r="G22" s="86"/>
      <c r="H22" s="86"/>
    </row>
    <row r="23" ht="15.75" customHeight="1">
      <c r="A23" s="84"/>
      <c r="B23" s="88"/>
      <c r="C23" s="86"/>
      <c r="D23" s="86"/>
      <c r="E23" s="86"/>
      <c r="F23" s="86"/>
      <c r="G23" s="86"/>
      <c r="H23" s="86"/>
    </row>
    <row r="24" ht="15.75" customHeight="1">
      <c r="A24" s="84"/>
      <c r="B24" s="88"/>
      <c r="C24" s="86"/>
      <c r="D24" s="86"/>
      <c r="E24" s="86"/>
      <c r="F24" s="86"/>
      <c r="G24" s="86"/>
      <c r="H24" s="86"/>
    </row>
    <row r="25" ht="15.75" customHeight="1">
      <c r="A25" s="84"/>
      <c r="B25" s="88"/>
      <c r="C25" s="86"/>
      <c r="D25" s="86"/>
      <c r="E25" s="86"/>
      <c r="F25" s="86"/>
      <c r="G25" s="86"/>
      <c r="H25" s="86"/>
    </row>
    <row r="26" ht="15.75" customHeight="1">
      <c r="A26" s="84"/>
      <c r="B26" s="88"/>
      <c r="C26" s="86"/>
      <c r="D26" s="86"/>
      <c r="E26" s="86"/>
      <c r="F26" s="86"/>
      <c r="G26" s="86"/>
      <c r="H26" s="86"/>
    </row>
    <row r="27" ht="15.75" customHeight="1">
      <c r="A27" s="84"/>
      <c r="B27" s="88"/>
      <c r="C27" s="86"/>
      <c r="D27" s="86"/>
      <c r="E27" s="86"/>
      <c r="F27" s="86"/>
      <c r="G27" s="86"/>
      <c r="H27" s="86"/>
    </row>
    <row r="28" ht="15.75" customHeight="1">
      <c r="A28" s="84"/>
      <c r="B28" s="88"/>
      <c r="C28" s="86"/>
      <c r="D28" s="86"/>
      <c r="E28" s="86"/>
      <c r="F28" s="86"/>
      <c r="G28" s="86"/>
      <c r="H28" s="86"/>
    </row>
    <row r="29" ht="15.75" customHeight="1">
      <c r="A29" s="84"/>
      <c r="B29" s="88"/>
      <c r="C29" s="86"/>
      <c r="D29" s="86"/>
      <c r="E29" s="86"/>
      <c r="F29" s="86"/>
      <c r="G29" s="86"/>
      <c r="H29" s="86"/>
    </row>
    <row r="30" ht="15.75" customHeight="1">
      <c r="A30" s="84"/>
      <c r="B30" s="88"/>
      <c r="C30" s="86"/>
      <c r="D30" s="86"/>
      <c r="E30" s="86"/>
      <c r="F30" s="86"/>
      <c r="G30" s="86"/>
      <c r="H30" s="86"/>
    </row>
    <row r="31" ht="15.75" customHeight="1">
      <c r="A31" s="84"/>
      <c r="B31" s="88"/>
      <c r="C31" s="86"/>
      <c r="D31" s="86"/>
      <c r="E31" s="86"/>
      <c r="F31" s="86"/>
      <c r="G31" s="86"/>
      <c r="H31" s="86"/>
    </row>
    <row r="32" ht="15.75" customHeight="1">
      <c r="A32" s="84"/>
      <c r="B32" s="88"/>
      <c r="C32" s="86"/>
      <c r="D32" s="86"/>
      <c r="E32" s="86"/>
      <c r="F32" s="86"/>
      <c r="G32" s="86"/>
      <c r="H32" s="86"/>
    </row>
    <row r="33" ht="15.75" customHeight="1">
      <c r="A33" s="84"/>
      <c r="B33" s="88"/>
      <c r="C33" s="86"/>
      <c r="D33" s="86"/>
      <c r="E33" s="86"/>
      <c r="F33" s="86"/>
      <c r="G33" s="86"/>
      <c r="H33" s="86"/>
    </row>
    <row r="34" ht="15.75" customHeight="1">
      <c r="A34" s="84"/>
      <c r="B34" s="88"/>
      <c r="C34" s="86"/>
      <c r="D34" s="86"/>
      <c r="E34" s="86"/>
      <c r="F34" s="86"/>
      <c r="G34" s="86"/>
      <c r="H34" s="86"/>
    </row>
    <row r="35" ht="15.75" customHeight="1">
      <c r="A35" s="84"/>
      <c r="B35" s="88"/>
      <c r="C35" s="86"/>
      <c r="D35" s="86"/>
      <c r="E35" s="86"/>
      <c r="F35" s="86"/>
      <c r="G35" s="86"/>
      <c r="H35" s="86"/>
    </row>
    <row r="36" ht="15.75" customHeight="1">
      <c r="A36" s="84"/>
      <c r="B36" s="88"/>
      <c r="C36" s="86"/>
      <c r="D36" s="86"/>
      <c r="E36" s="86"/>
      <c r="F36" s="86"/>
      <c r="G36" s="86"/>
      <c r="H36" s="86"/>
    </row>
    <row r="37" ht="15.75" customHeight="1">
      <c r="A37" s="84"/>
      <c r="B37" s="88"/>
      <c r="C37" s="86"/>
      <c r="D37" s="86"/>
      <c r="E37" s="86"/>
      <c r="F37" s="86"/>
      <c r="G37" s="86"/>
      <c r="H37" s="86"/>
    </row>
    <row r="38" ht="15.75" customHeight="1">
      <c r="A38" s="84"/>
      <c r="B38" s="88"/>
      <c r="C38" s="86"/>
      <c r="D38" s="86"/>
      <c r="E38" s="86"/>
      <c r="F38" s="86"/>
      <c r="G38" s="86"/>
      <c r="H38" s="86"/>
    </row>
    <row r="39" ht="15.75" customHeight="1">
      <c r="A39" s="84"/>
      <c r="B39" s="88"/>
      <c r="C39" s="86"/>
      <c r="D39" s="86"/>
      <c r="E39" s="86"/>
      <c r="F39" s="86"/>
      <c r="G39" s="86"/>
      <c r="H39" s="86"/>
    </row>
    <row r="40" ht="15.75" customHeight="1">
      <c r="A40" s="84"/>
      <c r="B40" s="88"/>
      <c r="C40" s="86"/>
      <c r="D40" s="86"/>
      <c r="E40" s="86"/>
      <c r="F40" s="86"/>
      <c r="G40" s="86"/>
      <c r="H40" s="86"/>
    </row>
    <row r="41" ht="15.75" customHeight="1">
      <c r="A41" s="84"/>
      <c r="B41" s="88"/>
      <c r="C41" s="86"/>
      <c r="D41" s="86"/>
      <c r="E41" s="86"/>
      <c r="F41" s="86"/>
      <c r="G41" s="86"/>
      <c r="H41" s="86"/>
    </row>
    <row r="42" ht="15.75" customHeight="1">
      <c r="A42" s="84"/>
      <c r="B42" s="88"/>
      <c r="C42" s="86"/>
      <c r="D42" s="86"/>
      <c r="E42" s="86"/>
      <c r="F42" s="86"/>
      <c r="G42" s="86"/>
      <c r="H42" s="86"/>
    </row>
    <row r="43" ht="15.75" customHeight="1">
      <c r="A43" s="84"/>
      <c r="B43" s="88"/>
      <c r="C43" s="86"/>
      <c r="D43" s="86"/>
      <c r="E43" s="86"/>
      <c r="F43" s="86"/>
      <c r="G43" s="86"/>
      <c r="H43" s="86"/>
    </row>
    <row r="44" ht="15.75" customHeight="1">
      <c r="A44" s="84"/>
      <c r="B44" s="88"/>
      <c r="C44" s="86"/>
      <c r="D44" s="86"/>
      <c r="E44" s="86"/>
      <c r="F44" s="86"/>
      <c r="G44" s="86"/>
      <c r="H44" s="86"/>
    </row>
    <row r="45" ht="15.75" customHeight="1">
      <c r="A45" s="84"/>
      <c r="B45" s="88"/>
      <c r="C45" s="86"/>
      <c r="D45" s="86"/>
      <c r="E45" s="86"/>
      <c r="F45" s="86"/>
      <c r="G45" s="86"/>
      <c r="H45" s="86"/>
    </row>
    <row r="46" ht="15.75" customHeight="1">
      <c r="A46" s="84"/>
      <c r="B46" s="88"/>
      <c r="C46" s="86"/>
      <c r="D46" s="86"/>
      <c r="E46" s="86"/>
      <c r="F46" s="86"/>
      <c r="G46" s="86"/>
      <c r="H46" s="86"/>
    </row>
    <row r="47" ht="15.75" customHeight="1">
      <c r="A47" s="84"/>
      <c r="B47" s="88"/>
      <c r="C47" s="86"/>
      <c r="D47" s="86"/>
      <c r="E47" s="86"/>
      <c r="F47" s="86"/>
      <c r="G47" s="86"/>
      <c r="H47" s="86"/>
    </row>
    <row r="48" ht="15.75" customHeight="1">
      <c r="A48" s="84"/>
      <c r="B48" s="88"/>
      <c r="C48" s="86"/>
      <c r="D48" s="86"/>
      <c r="E48" s="86"/>
      <c r="F48" s="86"/>
      <c r="G48" s="86"/>
      <c r="H48" s="86"/>
    </row>
    <row r="49" ht="15.75" customHeight="1">
      <c r="A49" s="84"/>
      <c r="B49" s="88"/>
      <c r="C49" s="86"/>
      <c r="D49" s="86"/>
      <c r="E49" s="86"/>
      <c r="F49" s="86"/>
      <c r="G49" s="86"/>
      <c r="H49" s="86"/>
    </row>
    <row r="50" ht="15.75" customHeight="1">
      <c r="A50" s="84"/>
      <c r="B50" s="88"/>
      <c r="C50" s="86"/>
      <c r="D50" s="86"/>
      <c r="E50" s="86"/>
      <c r="F50" s="86"/>
      <c r="G50" s="86"/>
      <c r="H50" s="86"/>
    </row>
    <row r="51" ht="15.75" customHeight="1">
      <c r="A51" s="84"/>
      <c r="B51" s="88"/>
      <c r="C51" s="86"/>
      <c r="D51" s="86"/>
      <c r="E51" s="86"/>
      <c r="F51" s="86"/>
      <c r="G51" s="86"/>
      <c r="H51" s="86"/>
    </row>
    <row r="52" ht="15.75" customHeight="1">
      <c r="A52" s="84"/>
      <c r="B52" s="88"/>
      <c r="C52" s="86"/>
      <c r="D52" s="86"/>
      <c r="E52" s="86"/>
      <c r="F52" s="86"/>
      <c r="G52" s="86"/>
      <c r="H52" s="86"/>
    </row>
    <row r="53" ht="15.75" customHeight="1">
      <c r="A53" s="84"/>
      <c r="B53" s="88"/>
      <c r="C53" s="86"/>
      <c r="D53" s="86"/>
      <c r="E53" s="86"/>
      <c r="F53" s="86"/>
      <c r="G53" s="86"/>
      <c r="H53" s="86"/>
    </row>
    <row r="54" ht="15.75" customHeight="1">
      <c r="A54" s="84"/>
      <c r="B54" s="88"/>
      <c r="C54" s="86"/>
      <c r="D54" s="86"/>
      <c r="E54" s="86"/>
      <c r="F54" s="86"/>
      <c r="G54" s="86"/>
      <c r="H54" s="86"/>
    </row>
    <row r="55" ht="15.75" customHeight="1">
      <c r="A55" s="84"/>
      <c r="B55" s="88"/>
      <c r="C55" s="86"/>
      <c r="D55" s="86"/>
      <c r="E55" s="86"/>
      <c r="F55" s="86"/>
      <c r="G55" s="86"/>
      <c r="H55" s="86"/>
    </row>
    <row r="56" ht="15.75" customHeight="1">
      <c r="A56" s="84"/>
      <c r="B56" s="88"/>
      <c r="C56" s="86"/>
      <c r="D56" s="86"/>
      <c r="E56" s="86"/>
      <c r="F56" s="86"/>
      <c r="G56" s="86"/>
      <c r="H56" s="86"/>
    </row>
    <row r="57" ht="15.75" customHeight="1">
      <c r="A57" s="84"/>
      <c r="B57" s="88"/>
      <c r="C57" s="86"/>
      <c r="D57" s="86"/>
      <c r="E57" s="86"/>
      <c r="F57" s="86"/>
      <c r="G57" s="86"/>
      <c r="H57" s="86"/>
    </row>
    <row r="58" ht="15.75" customHeight="1">
      <c r="A58" s="84"/>
      <c r="B58" s="88"/>
      <c r="C58" s="86"/>
      <c r="D58" s="86"/>
      <c r="E58" s="86"/>
      <c r="F58" s="86"/>
      <c r="G58" s="86"/>
      <c r="H58" s="86"/>
    </row>
    <row r="59" ht="15.75" customHeight="1">
      <c r="A59" s="84"/>
      <c r="B59" s="88"/>
      <c r="C59" s="86"/>
      <c r="D59" s="86"/>
      <c r="E59" s="86"/>
      <c r="F59" s="86"/>
      <c r="G59" s="86"/>
      <c r="H59" s="86"/>
    </row>
    <row r="60" ht="15.75" customHeight="1">
      <c r="A60" s="84"/>
      <c r="B60" s="88"/>
      <c r="C60" s="86"/>
      <c r="D60" s="86"/>
      <c r="E60" s="86"/>
      <c r="F60" s="86"/>
      <c r="G60" s="86"/>
      <c r="H60" s="86"/>
    </row>
    <row r="61" ht="15.75" customHeight="1">
      <c r="A61" s="84"/>
      <c r="B61" s="88"/>
      <c r="C61" s="86"/>
      <c r="D61" s="86"/>
      <c r="E61" s="86"/>
      <c r="F61" s="86"/>
      <c r="G61" s="86"/>
      <c r="H61" s="86"/>
    </row>
    <row r="62" ht="15.75" customHeight="1">
      <c r="A62" s="84"/>
      <c r="B62" s="88"/>
      <c r="C62" s="86"/>
      <c r="D62" s="86"/>
      <c r="E62" s="86"/>
      <c r="F62" s="86"/>
      <c r="G62" s="86"/>
      <c r="H62" s="86"/>
    </row>
    <row r="63" ht="15.75" customHeight="1">
      <c r="A63" s="84"/>
      <c r="B63" s="88"/>
      <c r="C63" s="86"/>
      <c r="D63" s="86"/>
      <c r="E63" s="86"/>
      <c r="F63" s="86"/>
      <c r="G63" s="86"/>
      <c r="H63" s="86"/>
    </row>
    <row r="64" ht="15.75" customHeight="1">
      <c r="A64" s="84"/>
      <c r="B64" s="88"/>
      <c r="C64" s="86"/>
      <c r="D64" s="86"/>
      <c r="E64" s="86"/>
      <c r="F64" s="86"/>
      <c r="G64" s="86"/>
      <c r="H64" s="86"/>
    </row>
    <row r="65" ht="15.75" customHeight="1">
      <c r="A65" s="84"/>
      <c r="B65" s="88"/>
      <c r="C65" s="86"/>
      <c r="D65" s="86"/>
      <c r="E65" s="86"/>
      <c r="F65" s="86"/>
      <c r="G65" s="86"/>
      <c r="H65" s="86"/>
    </row>
    <row r="66" ht="15.75" customHeight="1">
      <c r="A66" s="84"/>
      <c r="B66" s="88"/>
      <c r="C66" s="86"/>
      <c r="D66" s="86"/>
      <c r="E66" s="86"/>
      <c r="F66" s="86"/>
      <c r="G66" s="86"/>
      <c r="H66" s="86"/>
    </row>
    <row r="67" ht="15.75" customHeight="1">
      <c r="A67" s="84"/>
      <c r="B67" s="88"/>
      <c r="C67" s="86"/>
      <c r="D67" s="86"/>
      <c r="E67" s="86"/>
      <c r="F67" s="86"/>
      <c r="G67" s="86"/>
      <c r="H67" s="86"/>
    </row>
    <row r="68" ht="15.75" customHeight="1">
      <c r="A68" s="84"/>
      <c r="B68" s="88"/>
      <c r="C68" s="86"/>
      <c r="D68" s="86"/>
      <c r="E68" s="86"/>
      <c r="F68" s="86"/>
      <c r="G68" s="86"/>
      <c r="H68" s="86"/>
    </row>
    <row r="69" ht="15.75" customHeight="1">
      <c r="A69" s="84"/>
      <c r="B69" s="88"/>
      <c r="C69" s="86"/>
      <c r="D69" s="86"/>
      <c r="E69" s="86"/>
      <c r="F69" s="86"/>
      <c r="G69" s="86"/>
      <c r="H69" s="86"/>
    </row>
    <row r="70" ht="15.75" customHeight="1">
      <c r="A70" s="84"/>
      <c r="B70" s="88"/>
      <c r="C70" s="86"/>
      <c r="D70" s="86"/>
      <c r="E70" s="86"/>
      <c r="F70" s="86"/>
      <c r="G70" s="86"/>
      <c r="H70" s="86"/>
    </row>
    <row r="71" ht="15.75" customHeight="1">
      <c r="A71" s="84"/>
      <c r="B71" s="88"/>
      <c r="C71" s="86"/>
      <c r="D71" s="86"/>
      <c r="E71" s="86"/>
      <c r="F71" s="86"/>
      <c r="G71" s="86"/>
      <c r="H71" s="86"/>
    </row>
    <row r="72" ht="15.75" customHeight="1">
      <c r="A72" s="84"/>
      <c r="B72" s="88"/>
      <c r="C72" s="86"/>
      <c r="D72" s="86"/>
      <c r="E72" s="86"/>
      <c r="F72" s="86"/>
      <c r="G72" s="86"/>
      <c r="H72" s="86"/>
    </row>
    <row r="73" ht="15.75" customHeight="1">
      <c r="A73" s="84"/>
      <c r="B73" s="88"/>
      <c r="C73" s="86"/>
      <c r="D73" s="86"/>
      <c r="E73" s="86"/>
      <c r="F73" s="86"/>
      <c r="G73" s="86"/>
      <c r="H73" s="86"/>
    </row>
    <row r="74" ht="15.75" customHeight="1">
      <c r="A74" s="84"/>
      <c r="B74" s="88"/>
      <c r="C74" s="86"/>
      <c r="D74" s="86"/>
      <c r="E74" s="86"/>
      <c r="F74" s="86"/>
      <c r="G74" s="86"/>
      <c r="H74" s="86"/>
    </row>
    <row r="75" ht="15.75" customHeight="1">
      <c r="A75" s="84"/>
      <c r="B75" s="88"/>
      <c r="C75" s="86"/>
      <c r="D75" s="86"/>
      <c r="E75" s="86"/>
      <c r="F75" s="86"/>
      <c r="G75" s="86"/>
      <c r="H75" s="86"/>
    </row>
    <row r="76" ht="15.75" customHeight="1">
      <c r="A76" s="84"/>
      <c r="B76" s="88"/>
      <c r="C76" s="86"/>
      <c r="D76" s="86"/>
      <c r="E76" s="86"/>
      <c r="F76" s="86"/>
      <c r="G76" s="86"/>
      <c r="H76" s="86"/>
    </row>
    <row r="77" ht="15.75" customHeight="1">
      <c r="A77" s="84"/>
      <c r="B77" s="88"/>
      <c r="C77" s="86"/>
      <c r="D77" s="86"/>
      <c r="E77" s="86"/>
      <c r="F77" s="86"/>
      <c r="G77" s="86"/>
      <c r="H77" s="86"/>
    </row>
    <row r="78" ht="15.75" customHeight="1">
      <c r="A78" s="84"/>
      <c r="B78" s="88"/>
      <c r="C78" s="86"/>
      <c r="D78" s="86"/>
      <c r="E78" s="86"/>
      <c r="F78" s="86"/>
      <c r="G78" s="86"/>
      <c r="H78" s="86"/>
    </row>
    <row r="79" ht="15.75" customHeight="1">
      <c r="A79" s="84"/>
      <c r="B79" s="88"/>
      <c r="C79" s="86"/>
      <c r="D79" s="86"/>
      <c r="E79" s="86"/>
      <c r="F79" s="86"/>
      <c r="G79" s="86"/>
      <c r="H79" s="86"/>
    </row>
    <row r="80" ht="15.75" customHeight="1">
      <c r="A80" s="84"/>
      <c r="B80" s="88"/>
      <c r="C80" s="86"/>
      <c r="D80" s="86"/>
      <c r="E80" s="86"/>
      <c r="F80" s="86"/>
      <c r="G80" s="86"/>
      <c r="H80" s="86"/>
    </row>
    <row r="81" ht="15.75" customHeight="1">
      <c r="A81" s="84"/>
      <c r="B81" s="88"/>
      <c r="C81" s="86"/>
      <c r="D81" s="86"/>
      <c r="E81" s="86"/>
      <c r="F81" s="86"/>
      <c r="G81" s="86"/>
      <c r="H81" s="86"/>
    </row>
    <row r="82" ht="15.75" customHeight="1">
      <c r="A82" s="84"/>
      <c r="B82" s="88"/>
      <c r="C82" s="86"/>
      <c r="D82" s="86"/>
      <c r="E82" s="86"/>
      <c r="F82" s="86"/>
      <c r="G82" s="86"/>
      <c r="H82" s="86"/>
    </row>
    <row r="83" ht="15.75" customHeight="1">
      <c r="A83" s="84"/>
      <c r="B83" s="88"/>
      <c r="C83" s="86"/>
      <c r="D83" s="86"/>
      <c r="E83" s="86"/>
      <c r="F83" s="86"/>
      <c r="G83" s="86"/>
      <c r="H83" s="86"/>
    </row>
    <row r="84" ht="15.75" customHeight="1">
      <c r="A84" s="84"/>
      <c r="B84" s="88"/>
      <c r="C84" s="86"/>
      <c r="D84" s="86"/>
      <c r="E84" s="86"/>
      <c r="F84" s="86"/>
      <c r="G84" s="86"/>
      <c r="H84" s="86"/>
    </row>
    <row r="85" ht="15.75" customHeight="1">
      <c r="A85" s="84"/>
      <c r="B85" s="88"/>
      <c r="C85" s="86"/>
      <c r="D85" s="86"/>
      <c r="E85" s="86"/>
      <c r="F85" s="86"/>
      <c r="G85" s="86"/>
      <c r="H85" s="86"/>
    </row>
    <row r="86" ht="15.75" customHeight="1">
      <c r="A86" s="84"/>
      <c r="B86" s="88"/>
      <c r="C86" s="86"/>
      <c r="D86" s="86"/>
      <c r="E86" s="86"/>
      <c r="F86" s="86"/>
      <c r="G86" s="86"/>
      <c r="H86" s="86"/>
    </row>
    <row r="87" ht="15.75" customHeight="1">
      <c r="A87" s="84"/>
      <c r="B87" s="88"/>
      <c r="C87" s="86"/>
      <c r="D87" s="86"/>
      <c r="E87" s="86"/>
      <c r="F87" s="86"/>
      <c r="G87" s="86"/>
      <c r="H87" s="86"/>
    </row>
    <row r="88" ht="15.75" customHeight="1">
      <c r="A88" s="84"/>
      <c r="B88" s="88"/>
      <c r="C88" s="86"/>
      <c r="D88" s="86"/>
      <c r="E88" s="86"/>
      <c r="F88" s="86"/>
      <c r="G88" s="86"/>
      <c r="H88" s="86"/>
    </row>
    <row r="89" ht="15.75" customHeight="1">
      <c r="A89" s="84"/>
      <c r="B89" s="88"/>
      <c r="C89" s="86"/>
      <c r="D89" s="86"/>
      <c r="E89" s="86"/>
      <c r="F89" s="86"/>
      <c r="G89" s="86"/>
      <c r="H89" s="86"/>
    </row>
    <row r="90" ht="15.75" customHeight="1">
      <c r="A90" s="84"/>
      <c r="B90" s="88"/>
      <c r="C90" s="86"/>
      <c r="D90" s="86"/>
      <c r="E90" s="86"/>
      <c r="F90" s="86"/>
      <c r="G90" s="86"/>
      <c r="H90" s="86"/>
    </row>
    <row r="91" ht="15.75" customHeight="1">
      <c r="A91" s="84"/>
      <c r="B91" s="88"/>
      <c r="C91" s="86"/>
      <c r="D91" s="86"/>
      <c r="E91" s="86"/>
      <c r="F91" s="86"/>
      <c r="G91" s="86"/>
      <c r="H91" s="86"/>
    </row>
    <row r="92" ht="15.75" customHeight="1">
      <c r="A92" s="84"/>
      <c r="B92" s="88"/>
      <c r="C92" s="86"/>
      <c r="D92" s="86"/>
      <c r="E92" s="86"/>
      <c r="F92" s="86"/>
      <c r="G92" s="86"/>
      <c r="H92" s="86"/>
    </row>
    <row r="93" ht="15.75" customHeight="1">
      <c r="A93" s="84"/>
      <c r="B93" s="88"/>
      <c r="C93" s="86"/>
      <c r="D93" s="86"/>
      <c r="E93" s="86"/>
      <c r="F93" s="86"/>
      <c r="G93" s="86"/>
      <c r="H93" s="86"/>
    </row>
    <row r="94" ht="15.75" customHeight="1">
      <c r="A94" s="84"/>
      <c r="B94" s="88"/>
      <c r="C94" s="86"/>
      <c r="D94" s="86"/>
      <c r="E94" s="86"/>
      <c r="F94" s="86"/>
      <c r="G94" s="86"/>
      <c r="H94" s="86"/>
    </row>
    <row r="95" ht="15.75" customHeight="1">
      <c r="A95" s="84"/>
      <c r="B95" s="88"/>
      <c r="C95" s="86"/>
      <c r="D95" s="86"/>
      <c r="E95" s="86"/>
      <c r="F95" s="86"/>
      <c r="G95" s="86"/>
      <c r="H95" s="86"/>
    </row>
    <row r="96" ht="15.75" customHeight="1">
      <c r="A96" s="84"/>
      <c r="B96" s="88"/>
      <c r="C96" s="86"/>
      <c r="D96" s="86"/>
      <c r="E96" s="86"/>
      <c r="F96" s="86"/>
      <c r="G96" s="86"/>
      <c r="H96" s="86"/>
    </row>
    <row r="97" ht="15.75" customHeight="1">
      <c r="A97" s="84"/>
      <c r="B97" s="88"/>
      <c r="C97" s="86"/>
      <c r="D97" s="86"/>
      <c r="E97" s="86"/>
      <c r="F97" s="86"/>
      <c r="G97" s="86"/>
      <c r="H97" s="86"/>
    </row>
    <row r="98" ht="15.75" customHeight="1">
      <c r="A98" s="84"/>
      <c r="B98" s="88"/>
      <c r="C98" s="86"/>
      <c r="D98" s="86"/>
      <c r="E98" s="86"/>
      <c r="F98" s="86"/>
      <c r="G98" s="86"/>
      <c r="H98" s="86"/>
    </row>
    <row r="99" ht="15.75" customHeight="1">
      <c r="A99" s="84"/>
      <c r="B99" s="88"/>
      <c r="C99" s="86"/>
      <c r="D99" s="86"/>
      <c r="E99" s="86"/>
      <c r="F99" s="86"/>
      <c r="G99" s="86"/>
      <c r="H99" s="86"/>
    </row>
    <row r="100" ht="15.75" customHeight="1">
      <c r="A100" s="84"/>
      <c r="B100" s="88"/>
      <c r="C100" s="86"/>
      <c r="D100" s="86"/>
      <c r="E100" s="86"/>
      <c r="F100" s="86"/>
      <c r="G100" s="86"/>
      <c r="H100" s="86"/>
    </row>
    <row r="101" ht="15.75" customHeight="1">
      <c r="A101" s="84"/>
      <c r="B101" s="88"/>
      <c r="C101" s="86"/>
      <c r="D101" s="86"/>
      <c r="E101" s="86"/>
      <c r="F101" s="86"/>
      <c r="G101" s="86"/>
      <c r="H101" s="86"/>
    </row>
    <row r="102" ht="15.75" customHeight="1">
      <c r="A102" s="84"/>
      <c r="B102" s="88"/>
      <c r="C102" s="86"/>
      <c r="D102" s="86"/>
      <c r="E102" s="86"/>
      <c r="F102" s="86"/>
      <c r="G102" s="86"/>
      <c r="H102" s="86"/>
    </row>
    <row r="103" ht="15.75" customHeight="1">
      <c r="A103" s="84"/>
      <c r="B103" s="88"/>
      <c r="C103" s="86"/>
      <c r="D103" s="86"/>
      <c r="E103" s="86"/>
      <c r="F103" s="86"/>
      <c r="G103" s="86"/>
      <c r="H103" s="86"/>
    </row>
    <row r="104" ht="15.75" customHeight="1">
      <c r="A104" s="84"/>
      <c r="B104" s="88"/>
      <c r="C104" s="86"/>
      <c r="D104" s="86"/>
      <c r="E104" s="86"/>
      <c r="F104" s="86"/>
      <c r="G104" s="86"/>
      <c r="H104" s="86"/>
    </row>
    <row r="105" ht="15.75" customHeight="1">
      <c r="A105" s="84"/>
      <c r="B105" s="88"/>
      <c r="C105" s="86"/>
      <c r="D105" s="86"/>
      <c r="E105" s="86"/>
      <c r="F105" s="86"/>
      <c r="G105" s="86"/>
      <c r="H105" s="86"/>
    </row>
    <row r="106" ht="15.75" customHeight="1">
      <c r="A106" s="84"/>
      <c r="B106" s="88"/>
      <c r="C106" s="86"/>
      <c r="D106" s="86"/>
      <c r="E106" s="86"/>
      <c r="F106" s="86"/>
      <c r="G106" s="86"/>
      <c r="H106" s="86"/>
    </row>
    <row r="107" ht="15.75" customHeight="1">
      <c r="A107" s="84"/>
      <c r="B107" s="88"/>
      <c r="C107" s="86"/>
      <c r="D107" s="86"/>
      <c r="E107" s="86"/>
      <c r="F107" s="86"/>
      <c r="G107" s="86"/>
      <c r="H107" s="86"/>
    </row>
    <row r="108" ht="15.75" customHeight="1">
      <c r="A108" s="84"/>
      <c r="B108" s="88"/>
      <c r="C108" s="86"/>
      <c r="D108" s="86"/>
      <c r="E108" s="86"/>
      <c r="F108" s="86"/>
      <c r="G108" s="86"/>
      <c r="H108" s="86"/>
    </row>
    <row r="109" ht="15.75" customHeight="1">
      <c r="A109" s="84"/>
      <c r="B109" s="88"/>
      <c r="C109" s="86"/>
      <c r="D109" s="86"/>
      <c r="E109" s="86"/>
      <c r="F109" s="86"/>
      <c r="G109" s="86"/>
      <c r="H109" s="86"/>
    </row>
    <row r="110" ht="15.75" customHeight="1">
      <c r="A110" s="84"/>
      <c r="B110" s="88"/>
      <c r="C110" s="86"/>
      <c r="D110" s="86"/>
      <c r="E110" s="86"/>
      <c r="F110" s="86"/>
      <c r="G110" s="86"/>
      <c r="H110" s="86"/>
    </row>
    <row r="111" ht="15.75" customHeight="1">
      <c r="A111" s="84"/>
      <c r="B111" s="88"/>
      <c r="C111" s="86"/>
      <c r="D111" s="86"/>
      <c r="E111" s="86"/>
      <c r="F111" s="86"/>
      <c r="G111" s="86"/>
      <c r="H111" s="86"/>
    </row>
    <row r="112" ht="15.75" customHeight="1">
      <c r="A112" s="84"/>
      <c r="B112" s="88"/>
      <c r="C112" s="86"/>
      <c r="D112" s="86"/>
      <c r="E112" s="86"/>
      <c r="F112" s="86"/>
      <c r="G112" s="86"/>
      <c r="H112" s="86"/>
    </row>
    <row r="113" ht="15.75" customHeight="1">
      <c r="A113" s="84"/>
      <c r="B113" s="88"/>
      <c r="C113" s="86"/>
      <c r="D113" s="86"/>
      <c r="E113" s="86"/>
      <c r="F113" s="86"/>
      <c r="G113" s="86"/>
      <c r="H113" s="86"/>
    </row>
    <row r="114" ht="15.75" customHeight="1">
      <c r="A114" s="84"/>
      <c r="B114" s="88"/>
      <c r="C114" s="86"/>
      <c r="D114" s="86"/>
      <c r="E114" s="86"/>
      <c r="F114" s="86"/>
      <c r="G114" s="86"/>
      <c r="H114" s="86"/>
    </row>
    <row r="115" ht="15.75" customHeight="1">
      <c r="A115" s="84"/>
      <c r="B115" s="88"/>
      <c r="C115" s="86"/>
      <c r="D115" s="86"/>
      <c r="E115" s="86"/>
      <c r="F115" s="86"/>
      <c r="G115" s="86"/>
      <c r="H115" s="86"/>
    </row>
    <row r="116" ht="15.75" customHeight="1">
      <c r="A116" s="84"/>
      <c r="B116" s="88"/>
      <c r="C116" s="86"/>
      <c r="D116" s="86"/>
      <c r="E116" s="86"/>
      <c r="F116" s="86"/>
      <c r="G116" s="86"/>
      <c r="H116" s="86"/>
    </row>
    <row r="117" ht="15.75" customHeight="1">
      <c r="A117" s="84"/>
      <c r="B117" s="88"/>
      <c r="C117" s="86"/>
      <c r="D117" s="86"/>
      <c r="E117" s="86"/>
      <c r="F117" s="86"/>
      <c r="G117" s="86"/>
      <c r="H117" s="86"/>
    </row>
    <row r="118" ht="15.75" customHeight="1">
      <c r="A118" s="84"/>
      <c r="B118" s="88"/>
      <c r="C118" s="86"/>
      <c r="D118" s="86"/>
      <c r="E118" s="86"/>
      <c r="F118" s="86"/>
      <c r="G118" s="86"/>
      <c r="H118" s="86"/>
    </row>
    <row r="119" ht="15.75" customHeight="1">
      <c r="A119" s="84"/>
      <c r="B119" s="88"/>
      <c r="C119" s="86"/>
      <c r="D119" s="86"/>
      <c r="E119" s="86"/>
      <c r="F119" s="86"/>
      <c r="G119" s="86"/>
      <c r="H119" s="86"/>
    </row>
    <row r="120" ht="15.75" customHeight="1">
      <c r="A120" s="84"/>
      <c r="B120" s="88"/>
      <c r="C120" s="86"/>
      <c r="D120" s="86"/>
      <c r="E120" s="86"/>
      <c r="F120" s="86"/>
      <c r="G120" s="86"/>
      <c r="H120" s="86"/>
    </row>
    <row r="121" ht="15.75" customHeight="1">
      <c r="A121" s="84"/>
      <c r="B121" s="88"/>
      <c r="C121" s="86"/>
      <c r="D121" s="86"/>
      <c r="E121" s="86"/>
      <c r="F121" s="86"/>
      <c r="G121" s="86"/>
      <c r="H121" s="86"/>
    </row>
    <row r="122" ht="15.75" customHeight="1">
      <c r="A122" s="84"/>
      <c r="B122" s="88"/>
      <c r="C122" s="86"/>
      <c r="D122" s="86"/>
      <c r="E122" s="86"/>
      <c r="F122" s="86"/>
      <c r="G122" s="86"/>
      <c r="H122" s="86"/>
    </row>
    <row r="123" ht="15.75" customHeight="1">
      <c r="A123" s="84"/>
      <c r="B123" s="88"/>
      <c r="C123" s="86"/>
      <c r="D123" s="86"/>
      <c r="E123" s="86"/>
      <c r="F123" s="86"/>
      <c r="G123" s="86"/>
      <c r="H123" s="86"/>
    </row>
    <row r="124" ht="15.75" customHeight="1">
      <c r="A124" s="84"/>
      <c r="B124" s="88"/>
      <c r="C124" s="86"/>
      <c r="D124" s="86"/>
      <c r="E124" s="86"/>
      <c r="F124" s="86"/>
      <c r="G124" s="86"/>
      <c r="H124" s="86"/>
    </row>
    <row r="125" ht="15.75" customHeight="1">
      <c r="A125" s="84"/>
      <c r="B125" s="88"/>
      <c r="C125" s="86"/>
      <c r="D125" s="86"/>
      <c r="E125" s="86"/>
      <c r="F125" s="86"/>
      <c r="G125" s="86"/>
      <c r="H125" s="86"/>
    </row>
    <row r="126" ht="15.75" customHeight="1">
      <c r="A126" s="84"/>
      <c r="B126" s="88"/>
      <c r="C126" s="86"/>
      <c r="D126" s="86"/>
      <c r="E126" s="86"/>
      <c r="F126" s="86"/>
      <c r="G126" s="86"/>
      <c r="H126" s="86"/>
    </row>
    <row r="127" ht="15.75" customHeight="1">
      <c r="A127" s="84"/>
      <c r="B127" s="88"/>
      <c r="C127" s="86"/>
      <c r="D127" s="86"/>
      <c r="E127" s="86"/>
      <c r="F127" s="86"/>
      <c r="G127" s="86"/>
      <c r="H127" s="86"/>
    </row>
    <row r="128" ht="15.75" customHeight="1">
      <c r="A128" s="84"/>
      <c r="B128" s="88"/>
      <c r="C128" s="86"/>
      <c r="D128" s="86"/>
      <c r="E128" s="86"/>
      <c r="F128" s="86"/>
      <c r="G128" s="86"/>
      <c r="H128" s="86"/>
    </row>
    <row r="129" ht="15.75" customHeight="1">
      <c r="A129" s="84"/>
      <c r="B129" s="88"/>
      <c r="C129" s="86"/>
      <c r="D129" s="86"/>
      <c r="E129" s="86"/>
      <c r="F129" s="86"/>
      <c r="G129" s="86"/>
      <c r="H129" s="86"/>
    </row>
    <row r="130" ht="15.75" customHeight="1">
      <c r="A130" s="84"/>
      <c r="B130" s="88"/>
      <c r="C130" s="86"/>
      <c r="D130" s="86"/>
      <c r="E130" s="86"/>
      <c r="F130" s="86"/>
      <c r="G130" s="86"/>
      <c r="H130" s="86"/>
    </row>
    <row r="131" ht="15.75" customHeight="1">
      <c r="A131" s="84"/>
      <c r="B131" s="88"/>
      <c r="C131" s="86"/>
      <c r="D131" s="86"/>
      <c r="E131" s="86"/>
      <c r="F131" s="86"/>
      <c r="G131" s="86"/>
      <c r="H131" s="86"/>
    </row>
    <row r="132" ht="15.75" customHeight="1">
      <c r="A132" s="84"/>
      <c r="B132" s="88"/>
      <c r="C132" s="86"/>
      <c r="D132" s="86"/>
      <c r="E132" s="86"/>
      <c r="F132" s="86"/>
      <c r="G132" s="86"/>
      <c r="H132" s="86"/>
    </row>
    <row r="133" ht="15.75" customHeight="1">
      <c r="A133" s="84"/>
      <c r="B133" s="88"/>
      <c r="C133" s="86"/>
      <c r="D133" s="86"/>
      <c r="E133" s="86"/>
      <c r="F133" s="86"/>
      <c r="G133" s="86"/>
      <c r="H133" s="86"/>
    </row>
    <row r="134" ht="15.75" customHeight="1">
      <c r="A134" s="84"/>
      <c r="B134" s="88"/>
      <c r="C134" s="86"/>
      <c r="D134" s="86"/>
      <c r="E134" s="86"/>
      <c r="F134" s="86"/>
      <c r="G134" s="86"/>
      <c r="H134" s="86"/>
    </row>
    <row r="135" ht="15.75" customHeight="1">
      <c r="A135" s="84"/>
      <c r="B135" s="88"/>
      <c r="C135" s="86"/>
      <c r="D135" s="86"/>
      <c r="E135" s="86"/>
      <c r="F135" s="86"/>
      <c r="G135" s="86"/>
      <c r="H135" s="86"/>
    </row>
    <row r="136" ht="15.75" customHeight="1">
      <c r="A136" s="84"/>
      <c r="B136" s="88"/>
      <c r="C136" s="86"/>
      <c r="D136" s="86"/>
      <c r="E136" s="86"/>
      <c r="F136" s="86"/>
      <c r="G136" s="86"/>
      <c r="H136" s="86"/>
    </row>
    <row r="137" ht="15.75" customHeight="1">
      <c r="A137" s="84"/>
      <c r="B137" s="88"/>
      <c r="C137" s="86"/>
      <c r="D137" s="86"/>
      <c r="E137" s="86"/>
      <c r="F137" s="86"/>
      <c r="G137" s="86"/>
      <c r="H137" s="86"/>
    </row>
    <row r="138" ht="15.75" customHeight="1">
      <c r="A138" s="84"/>
      <c r="B138" s="88"/>
      <c r="C138" s="86"/>
      <c r="D138" s="86"/>
      <c r="E138" s="86"/>
      <c r="F138" s="86"/>
      <c r="G138" s="86"/>
      <c r="H138" s="86"/>
    </row>
    <row r="139" ht="15.75" customHeight="1">
      <c r="A139" s="84"/>
      <c r="B139" s="88"/>
      <c r="C139" s="86"/>
      <c r="D139" s="86"/>
      <c r="E139" s="86"/>
      <c r="F139" s="86"/>
      <c r="G139" s="86"/>
      <c r="H139" s="86"/>
    </row>
    <row r="140" ht="15.75" customHeight="1">
      <c r="A140" s="84"/>
      <c r="B140" s="88"/>
      <c r="C140" s="86"/>
      <c r="D140" s="86"/>
      <c r="E140" s="86"/>
      <c r="F140" s="86"/>
      <c r="G140" s="86"/>
      <c r="H140" s="86"/>
    </row>
    <row r="141" ht="15.75" customHeight="1">
      <c r="A141" s="84"/>
      <c r="B141" s="88"/>
      <c r="C141" s="86"/>
      <c r="D141" s="86"/>
      <c r="E141" s="86"/>
      <c r="F141" s="86"/>
      <c r="G141" s="86"/>
      <c r="H141" s="86"/>
    </row>
    <row r="142" ht="15.75" customHeight="1">
      <c r="A142" s="84"/>
      <c r="B142" s="88"/>
      <c r="C142" s="86"/>
      <c r="D142" s="86"/>
      <c r="E142" s="86"/>
      <c r="F142" s="86"/>
      <c r="G142" s="86"/>
      <c r="H142" s="86"/>
    </row>
    <row r="143" ht="15.75" customHeight="1">
      <c r="A143" s="84"/>
      <c r="B143" s="88"/>
      <c r="C143" s="86"/>
      <c r="D143" s="86"/>
      <c r="E143" s="86"/>
      <c r="F143" s="86"/>
      <c r="G143" s="86"/>
      <c r="H143" s="86"/>
    </row>
    <row r="144" ht="15.75" customHeight="1">
      <c r="A144" s="84"/>
      <c r="B144" s="88"/>
      <c r="C144" s="86"/>
      <c r="D144" s="86"/>
      <c r="E144" s="86"/>
      <c r="F144" s="86"/>
      <c r="G144" s="86"/>
      <c r="H144" s="86"/>
    </row>
    <row r="145" ht="15.75" customHeight="1">
      <c r="A145" s="84"/>
      <c r="B145" s="88"/>
      <c r="C145" s="86"/>
      <c r="D145" s="86"/>
      <c r="E145" s="86"/>
      <c r="F145" s="86"/>
      <c r="G145" s="86"/>
      <c r="H145" s="86"/>
    </row>
    <row r="146" ht="15.75" customHeight="1">
      <c r="A146" s="84"/>
      <c r="B146" s="88"/>
      <c r="C146" s="86"/>
      <c r="D146" s="86"/>
      <c r="E146" s="86"/>
      <c r="F146" s="86"/>
      <c r="G146" s="86"/>
      <c r="H146" s="86"/>
    </row>
    <row r="147" ht="15.75" customHeight="1">
      <c r="A147" s="84"/>
      <c r="B147" s="88"/>
      <c r="C147" s="86"/>
      <c r="D147" s="86"/>
      <c r="E147" s="86"/>
      <c r="F147" s="86"/>
      <c r="G147" s="86"/>
      <c r="H147" s="86"/>
    </row>
    <row r="148" ht="15.75" customHeight="1">
      <c r="A148" s="84"/>
      <c r="B148" s="88"/>
      <c r="C148" s="86"/>
      <c r="D148" s="86"/>
      <c r="E148" s="86"/>
      <c r="F148" s="86"/>
      <c r="G148" s="86"/>
      <c r="H148" s="86"/>
    </row>
    <row r="149" ht="15.75" customHeight="1">
      <c r="A149" s="84"/>
      <c r="B149" s="88"/>
      <c r="C149" s="86"/>
      <c r="D149" s="86"/>
      <c r="E149" s="86"/>
      <c r="F149" s="86"/>
      <c r="G149" s="86"/>
      <c r="H149" s="86"/>
    </row>
    <row r="150" ht="15.75" customHeight="1">
      <c r="A150" s="84"/>
      <c r="B150" s="88"/>
      <c r="C150" s="86"/>
      <c r="D150" s="86"/>
      <c r="E150" s="86"/>
      <c r="F150" s="86"/>
      <c r="G150" s="86"/>
      <c r="H150" s="86"/>
    </row>
    <row r="151" ht="15.75" customHeight="1">
      <c r="A151" s="84"/>
      <c r="B151" s="88"/>
      <c r="C151" s="86"/>
      <c r="D151" s="86"/>
      <c r="E151" s="86"/>
      <c r="F151" s="86"/>
      <c r="G151" s="86"/>
      <c r="H151" s="86"/>
    </row>
    <row r="152" ht="15.75" customHeight="1">
      <c r="A152" s="84"/>
      <c r="B152" s="88"/>
      <c r="C152" s="86"/>
      <c r="D152" s="86"/>
      <c r="E152" s="86"/>
      <c r="F152" s="86"/>
      <c r="G152" s="86"/>
      <c r="H152" s="86"/>
    </row>
    <row r="153" ht="15.75" customHeight="1">
      <c r="A153" s="84"/>
      <c r="B153" s="88"/>
      <c r="C153" s="86"/>
      <c r="D153" s="86"/>
      <c r="E153" s="86"/>
      <c r="F153" s="86"/>
      <c r="G153" s="86"/>
      <c r="H153" s="86"/>
    </row>
    <row r="154" ht="15.75" customHeight="1">
      <c r="A154" s="84"/>
      <c r="B154" s="88"/>
      <c r="C154" s="86"/>
      <c r="D154" s="86"/>
      <c r="E154" s="86"/>
      <c r="F154" s="86"/>
      <c r="G154" s="86"/>
      <c r="H154" s="86"/>
    </row>
    <row r="155" ht="15.75" customHeight="1">
      <c r="A155" s="84"/>
      <c r="B155" s="88"/>
      <c r="C155" s="86"/>
      <c r="D155" s="86"/>
      <c r="E155" s="86"/>
      <c r="F155" s="86"/>
      <c r="G155" s="86"/>
      <c r="H155" s="86"/>
    </row>
    <row r="156" ht="15.75" customHeight="1">
      <c r="A156" s="84"/>
      <c r="B156" s="88"/>
      <c r="C156" s="86"/>
      <c r="D156" s="86"/>
      <c r="E156" s="86"/>
      <c r="F156" s="86"/>
      <c r="G156" s="86"/>
      <c r="H156" s="86"/>
    </row>
    <row r="157" ht="15.75" customHeight="1">
      <c r="A157" s="84"/>
      <c r="B157" s="88"/>
      <c r="C157" s="86"/>
      <c r="D157" s="86"/>
      <c r="E157" s="86"/>
      <c r="F157" s="86"/>
      <c r="G157" s="86"/>
      <c r="H157" s="86"/>
    </row>
    <row r="158" ht="15.75" customHeight="1">
      <c r="A158" s="84"/>
      <c r="B158" s="88"/>
      <c r="C158" s="86"/>
      <c r="D158" s="86"/>
      <c r="E158" s="86"/>
      <c r="F158" s="86"/>
      <c r="G158" s="86"/>
      <c r="H158" s="86"/>
    </row>
    <row r="159" ht="15.75" customHeight="1">
      <c r="A159" s="84"/>
      <c r="B159" s="88"/>
      <c r="C159" s="86"/>
      <c r="D159" s="86"/>
      <c r="E159" s="86"/>
      <c r="F159" s="86"/>
      <c r="G159" s="86"/>
      <c r="H159" s="86"/>
    </row>
    <row r="160" ht="15.75" customHeight="1">
      <c r="A160" s="84"/>
      <c r="B160" s="88"/>
      <c r="C160" s="86"/>
      <c r="D160" s="86"/>
      <c r="E160" s="86"/>
      <c r="F160" s="86"/>
      <c r="G160" s="86"/>
      <c r="H160" s="86"/>
    </row>
    <row r="161" ht="15.75" customHeight="1">
      <c r="A161" s="84"/>
      <c r="B161" s="88"/>
      <c r="C161" s="86"/>
      <c r="D161" s="86"/>
      <c r="E161" s="86"/>
      <c r="F161" s="86"/>
      <c r="G161" s="86"/>
      <c r="H161" s="86"/>
    </row>
    <row r="162" ht="15.75" customHeight="1">
      <c r="A162" s="84"/>
      <c r="B162" s="88"/>
      <c r="C162" s="86"/>
      <c r="D162" s="86"/>
      <c r="E162" s="86"/>
      <c r="F162" s="86"/>
      <c r="G162" s="86"/>
      <c r="H162" s="86"/>
    </row>
    <row r="163" ht="15.75" customHeight="1">
      <c r="A163" s="84"/>
      <c r="B163" s="88"/>
      <c r="C163" s="86"/>
      <c r="D163" s="86"/>
      <c r="E163" s="86"/>
      <c r="F163" s="86"/>
      <c r="G163" s="86"/>
      <c r="H163" s="86"/>
    </row>
    <row r="164" ht="15.75" customHeight="1">
      <c r="A164" s="84"/>
      <c r="B164" s="88"/>
      <c r="C164" s="86"/>
      <c r="D164" s="86"/>
      <c r="E164" s="86"/>
      <c r="F164" s="86"/>
      <c r="G164" s="86"/>
      <c r="H164" s="86"/>
    </row>
    <row r="165" ht="15.75" customHeight="1">
      <c r="A165" s="84"/>
      <c r="B165" s="88"/>
      <c r="C165" s="86"/>
      <c r="D165" s="86"/>
      <c r="E165" s="86"/>
      <c r="F165" s="86"/>
      <c r="G165" s="86"/>
      <c r="H165" s="86"/>
    </row>
    <row r="166" ht="15.75" customHeight="1">
      <c r="A166" s="84"/>
      <c r="B166" s="88"/>
      <c r="C166" s="86"/>
      <c r="D166" s="86"/>
      <c r="E166" s="86"/>
      <c r="F166" s="86"/>
      <c r="G166" s="86"/>
      <c r="H166" s="86"/>
    </row>
    <row r="167" ht="15.75" customHeight="1">
      <c r="A167" s="84"/>
      <c r="B167" s="88"/>
      <c r="C167" s="86"/>
      <c r="D167" s="86"/>
      <c r="E167" s="86"/>
      <c r="F167" s="86"/>
      <c r="G167" s="86"/>
      <c r="H167" s="86"/>
    </row>
    <row r="168" ht="15.75" customHeight="1">
      <c r="A168" s="84"/>
      <c r="B168" s="88"/>
      <c r="C168" s="86"/>
      <c r="D168" s="86"/>
      <c r="E168" s="86"/>
      <c r="F168" s="86"/>
      <c r="G168" s="86"/>
      <c r="H168" s="86"/>
    </row>
    <row r="169" ht="15.75" customHeight="1">
      <c r="A169" s="84"/>
      <c r="B169" s="88"/>
      <c r="C169" s="86"/>
      <c r="D169" s="86"/>
      <c r="E169" s="86"/>
      <c r="F169" s="86"/>
      <c r="G169" s="86"/>
      <c r="H169" s="86"/>
    </row>
    <row r="170" ht="15.75" customHeight="1">
      <c r="A170" s="84"/>
      <c r="B170" s="88"/>
      <c r="C170" s="86"/>
      <c r="D170" s="86"/>
      <c r="E170" s="86"/>
      <c r="F170" s="86"/>
      <c r="G170" s="86"/>
      <c r="H170" s="86"/>
    </row>
    <row r="171" ht="15.75" customHeight="1">
      <c r="A171" s="84"/>
      <c r="B171" s="88"/>
      <c r="C171" s="86"/>
      <c r="D171" s="86"/>
      <c r="E171" s="86"/>
      <c r="F171" s="86"/>
      <c r="G171" s="86"/>
      <c r="H171" s="86"/>
    </row>
    <row r="172" ht="15.75" customHeight="1">
      <c r="A172" s="84"/>
      <c r="B172" s="88"/>
      <c r="C172" s="86"/>
      <c r="D172" s="86"/>
      <c r="E172" s="86"/>
      <c r="F172" s="86"/>
      <c r="G172" s="86"/>
      <c r="H172" s="86"/>
    </row>
    <row r="173" ht="15.75" customHeight="1">
      <c r="A173" s="84"/>
      <c r="B173" s="88"/>
      <c r="C173" s="86"/>
      <c r="D173" s="86"/>
      <c r="E173" s="86"/>
      <c r="F173" s="86"/>
      <c r="G173" s="86"/>
      <c r="H173" s="86"/>
    </row>
    <row r="174" ht="15.75" customHeight="1">
      <c r="A174" s="84"/>
      <c r="B174" s="88"/>
      <c r="C174" s="86"/>
      <c r="D174" s="86"/>
      <c r="E174" s="86"/>
      <c r="F174" s="86"/>
      <c r="G174" s="86"/>
      <c r="H174" s="86"/>
    </row>
    <row r="175" ht="15.75" customHeight="1">
      <c r="A175" s="84"/>
      <c r="B175" s="88"/>
      <c r="C175" s="86"/>
      <c r="D175" s="86"/>
      <c r="E175" s="86"/>
      <c r="F175" s="86"/>
      <c r="G175" s="86"/>
      <c r="H175" s="86"/>
    </row>
    <row r="176" ht="15.75" customHeight="1">
      <c r="A176" s="84"/>
      <c r="B176" s="88"/>
      <c r="C176" s="86"/>
      <c r="D176" s="86"/>
      <c r="E176" s="86"/>
      <c r="F176" s="86"/>
      <c r="G176" s="86"/>
      <c r="H176" s="86"/>
    </row>
    <row r="177" ht="15.75" customHeight="1">
      <c r="A177" s="84"/>
      <c r="B177" s="88"/>
      <c r="C177" s="86"/>
      <c r="D177" s="86"/>
      <c r="E177" s="86"/>
      <c r="F177" s="86"/>
      <c r="G177" s="86"/>
      <c r="H177" s="86"/>
    </row>
    <row r="178" ht="15.75" customHeight="1">
      <c r="A178" s="84"/>
      <c r="B178" s="88"/>
      <c r="C178" s="86"/>
      <c r="D178" s="86"/>
      <c r="E178" s="86"/>
      <c r="F178" s="86"/>
      <c r="G178" s="86"/>
      <c r="H178" s="86"/>
    </row>
    <row r="179" ht="15.75" customHeight="1">
      <c r="A179" s="84"/>
      <c r="B179" s="88"/>
      <c r="C179" s="86"/>
      <c r="D179" s="86"/>
      <c r="E179" s="86"/>
      <c r="F179" s="86"/>
      <c r="G179" s="86"/>
      <c r="H179" s="86"/>
    </row>
    <row r="180" ht="15.75" customHeight="1">
      <c r="A180" s="84"/>
      <c r="B180" s="88"/>
      <c r="C180" s="86"/>
      <c r="D180" s="86"/>
      <c r="E180" s="86"/>
      <c r="F180" s="86"/>
      <c r="G180" s="86"/>
      <c r="H180" s="86"/>
    </row>
    <row r="181" ht="15.75" customHeight="1">
      <c r="A181" s="84"/>
      <c r="B181" s="88"/>
      <c r="C181" s="86"/>
      <c r="D181" s="86"/>
      <c r="E181" s="86"/>
      <c r="F181" s="86"/>
      <c r="G181" s="86"/>
      <c r="H181" s="86"/>
    </row>
    <row r="182" ht="15.75" customHeight="1">
      <c r="A182" s="84"/>
      <c r="B182" s="88"/>
      <c r="C182" s="86"/>
      <c r="D182" s="86"/>
      <c r="E182" s="86"/>
      <c r="F182" s="86"/>
      <c r="G182" s="86"/>
      <c r="H182" s="86"/>
    </row>
    <row r="183" ht="15.75" customHeight="1">
      <c r="A183" s="84"/>
      <c r="B183" s="88"/>
      <c r="C183" s="86"/>
      <c r="D183" s="86"/>
      <c r="E183" s="86"/>
      <c r="F183" s="86"/>
      <c r="G183" s="86"/>
      <c r="H183" s="86"/>
    </row>
    <row r="184" ht="15.75" customHeight="1">
      <c r="A184" s="84"/>
      <c r="B184" s="88"/>
      <c r="C184" s="86"/>
      <c r="D184" s="86"/>
      <c r="E184" s="86"/>
      <c r="F184" s="86"/>
      <c r="G184" s="86"/>
      <c r="H184" s="86"/>
    </row>
    <row r="185" ht="15.75" customHeight="1">
      <c r="A185" s="84"/>
      <c r="B185" s="88"/>
      <c r="C185" s="86"/>
      <c r="D185" s="86"/>
      <c r="E185" s="86"/>
      <c r="F185" s="86"/>
      <c r="G185" s="86"/>
      <c r="H185" s="86"/>
    </row>
    <row r="186" ht="15.75" customHeight="1">
      <c r="A186" s="84"/>
      <c r="B186" s="88"/>
      <c r="C186" s="86"/>
      <c r="D186" s="86"/>
      <c r="E186" s="86"/>
      <c r="F186" s="86"/>
      <c r="G186" s="86"/>
      <c r="H186" s="86"/>
    </row>
    <row r="187" ht="15.75" customHeight="1">
      <c r="A187" s="84"/>
      <c r="B187" s="88"/>
      <c r="C187" s="86"/>
      <c r="D187" s="86"/>
      <c r="E187" s="86"/>
      <c r="F187" s="86"/>
      <c r="G187" s="86"/>
      <c r="H187" s="86"/>
    </row>
    <row r="188" ht="15.75" customHeight="1">
      <c r="A188" s="84"/>
      <c r="B188" s="88"/>
      <c r="C188" s="86"/>
      <c r="D188" s="86"/>
      <c r="E188" s="86"/>
      <c r="F188" s="86"/>
      <c r="G188" s="86"/>
      <c r="H188" s="86"/>
    </row>
    <row r="189" ht="15.75" customHeight="1">
      <c r="A189" s="84"/>
      <c r="B189" s="88"/>
      <c r="C189" s="86"/>
      <c r="D189" s="86"/>
      <c r="E189" s="86"/>
      <c r="F189" s="86"/>
      <c r="G189" s="86"/>
      <c r="H189" s="86"/>
    </row>
    <row r="190" ht="15.75" customHeight="1">
      <c r="A190" s="84"/>
      <c r="B190" s="88"/>
      <c r="C190" s="86"/>
      <c r="D190" s="86"/>
      <c r="E190" s="86"/>
      <c r="F190" s="86"/>
      <c r="G190" s="86"/>
      <c r="H190" s="86"/>
    </row>
    <row r="191" ht="15.75" customHeight="1">
      <c r="A191" s="84"/>
      <c r="B191" s="88"/>
      <c r="C191" s="86"/>
      <c r="D191" s="86"/>
      <c r="E191" s="86"/>
      <c r="F191" s="86"/>
      <c r="G191" s="86"/>
      <c r="H191" s="86"/>
    </row>
    <row r="192" ht="15.75" customHeight="1">
      <c r="A192" s="84"/>
      <c r="B192" s="88"/>
      <c r="C192" s="86"/>
      <c r="D192" s="86"/>
      <c r="E192" s="86"/>
      <c r="F192" s="86"/>
      <c r="G192" s="86"/>
      <c r="H192" s="86"/>
    </row>
    <row r="193" ht="15.75" customHeight="1">
      <c r="A193" s="84"/>
      <c r="B193" s="88"/>
      <c r="C193" s="86"/>
      <c r="D193" s="86"/>
      <c r="E193" s="86"/>
      <c r="F193" s="86"/>
      <c r="G193" s="86"/>
      <c r="H193" s="86"/>
    </row>
    <row r="194" ht="15.75" customHeight="1">
      <c r="A194" s="84"/>
      <c r="B194" s="88"/>
      <c r="C194" s="86"/>
      <c r="D194" s="86"/>
      <c r="E194" s="86"/>
      <c r="F194" s="86"/>
      <c r="G194" s="86"/>
      <c r="H194" s="86"/>
    </row>
    <row r="195" ht="15.75" customHeight="1">
      <c r="A195" s="84"/>
      <c r="B195" s="88"/>
      <c r="C195" s="86"/>
      <c r="D195" s="86"/>
      <c r="E195" s="86"/>
      <c r="F195" s="86"/>
      <c r="G195" s="86"/>
      <c r="H195" s="86"/>
    </row>
    <row r="196" ht="15.75" customHeight="1">
      <c r="A196" s="84"/>
      <c r="B196" s="88"/>
      <c r="C196" s="86"/>
      <c r="D196" s="86"/>
      <c r="E196" s="86"/>
      <c r="F196" s="86"/>
      <c r="G196" s="86"/>
      <c r="H196" s="86"/>
    </row>
    <row r="197" ht="15.75" customHeight="1">
      <c r="A197" s="84"/>
      <c r="B197" s="88"/>
      <c r="C197" s="86"/>
      <c r="D197" s="86"/>
      <c r="E197" s="86"/>
      <c r="F197" s="86"/>
      <c r="G197" s="86"/>
      <c r="H197" s="86"/>
    </row>
    <row r="198" ht="15.75" customHeight="1">
      <c r="A198" s="84"/>
      <c r="B198" s="88"/>
      <c r="C198" s="86"/>
      <c r="D198" s="86"/>
      <c r="E198" s="86"/>
      <c r="F198" s="86"/>
      <c r="G198" s="86"/>
      <c r="H198" s="86"/>
    </row>
    <row r="199" ht="15.75" customHeight="1">
      <c r="A199" s="84"/>
      <c r="B199" s="88"/>
      <c r="C199" s="86"/>
      <c r="D199" s="86"/>
      <c r="E199" s="86"/>
      <c r="F199" s="86"/>
      <c r="G199" s="86"/>
      <c r="H199" s="86"/>
    </row>
    <row r="200" ht="15.75" customHeight="1">
      <c r="A200" s="84"/>
      <c r="B200" s="88"/>
      <c r="C200" s="86"/>
      <c r="D200" s="86"/>
      <c r="E200" s="86"/>
      <c r="F200" s="86"/>
      <c r="G200" s="86"/>
      <c r="H200" s="86"/>
    </row>
    <row r="201" ht="15.75" customHeight="1">
      <c r="A201" s="84"/>
      <c r="B201" s="88"/>
      <c r="C201" s="86"/>
      <c r="D201" s="86"/>
      <c r="E201" s="86"/>
      <c r="F201" s="86"/>
      <c r="G201" s="86"/>
      <c r="H201" s="86"/>
    </row>
    <row r="202" ht="15.75" customHeight="1">
      <c r="A202" s="84"/>
      <c r="B202" s="88"/>
      <c r="C202" s="86"/>
      <c r="D202" s="86"/>
      <c r="E202" s="86"/>
      <c r="F202" s="86"/>
      <c r="G202" s="86"/>
      <c r="H202" s="86"/>
    </row>
    <row r="203" ht="15.75" customHeight="1">
      <c r="A203" s="84"/>
      <c r="B203" s="88"/>
      <c r="C203" s="86"/>
      <c r="D203" s="86"/>
      <c r="E203" s="86"/>
      <c r="F203" s="86"/>
      <c r="G203" s="86"/>
      <c r="H203" s="86"/>
    </row>
    <row r="204" ht="15.75" customHeight="1">
      <c r="A204" s="84"/>
      <c r="B204" s="88"/>
      <c r="C204" s="86"/>
      <c r="D204" s="86"/>
      <c r="E204" s="86"/>
      <c r="F204" s="86"/>
      <c r="G204" s="86"/>
      <c r="H204" s="86"/>
    </row>
    <row r="205" ht="15.75" customHeight="1">
      <c r="A205" s="84"/>
      <c r="B205" s="88"/>
      <c r="C205" s="86"/>
      <c r="D205" s="86"/>
      <c r="E205" s="86"/>
      <c r="F205" s="86"/>
      <c r="G205" s="86"/>
      <c r="H205" s="86"/>
    </row>
    <row r="206" ht="15.75" customHeight="1">
      <c r="A206" s="84"/>
      <c r="B206" s="88"/>
      <c r="C206" s="86"/>
      <c r="D206" s="86"/>
      <c r="E206" s="86"/>
      <c r="F206" s="86"/>
      <c r="G206" s="86"/>
      <c r="H206" s="86"/>
    </row>
    <row r="207" ht="15.75" customHeight="1">
      <c r="A207" s="84"/>
      <c r="B207" s="88"/>
      <c r="C207" s="86"/>
      <c r="D207" s="86"/>
      <c r="E207" s="86"/>
      <c r="F207" s="86"/>
      <c r="G207" s="86"/>
      <c r="H207" s="86"/>
    </row>
    <row r="208" ht="15.75" customHeight="1">
      <c r="A208" s="84"/>
      <c r="B208" s="88"/>
      <c r="C208" s="86"/>
      <c r="D208" s="86"/>
      <c r="E208" s="86"/>
      <c r="F208" s="86"/>
      <c r="G208" s="86"/>
      <c r="H208" s="86"/>
    </row>
    <row r="209" ht="15.75" customHeight="1">
      <c r="A209" s="84"/>
      <c r="B209" s="88"/>
      <c r="C209" s="86"/>
      <c r="D209" s="86"/>
      <c r="E209" s="86"/>
      <c r="F209" s="86"/>
      <c r="G209" s="86"/>
      <c r="H209" s="86"/>
    </row>
    <row r="210" ht="15.75" customHeight="1">
      <c r="A210" s="84"/>
      <c r="B210" s="88"/>
      <c r="C210" s="86"/>
      <c r="D210" s="86"/>
      <c r="E210" s="86"/>
      <c r="F210" s="86"/>
      <c r="G210" s="86"/>
      <c r="H210" s="86"/>
    </row>
    <row r="211" ht="15.75" customHeight="1">
      <c r="A211" s="84"/>
      <c r="B211" s="88"/>
      <c r="C211" s="86"/>
      <c r="D211" s="86"/>
      <c r="E211" s="86"/>
      <c r="F211" s="86"/>
      <c r="G211" s="86"/>
      <c r="H211" s="86"/>
    </row>
    <row r="212" ht="15.75" customHeight="1">
      <c r="A212" s="84"/>
      <c r="B212" s="88"/>
      <c r="C212" s="86"/>
      <c r="D212" s="86"/>
      <c r="E212" s="86"/>
      <c r="F212" s="86"/>
      <c r="G212" s="86"/>
      <c r="H212" s="86"/>
    </row>
    <row r="213" ht="15.75" customHeight="1">
      <c r="A213" s="84"/>
      <c r="B213" s="88"/>
      <c r="C213" s="86"/>
      <c r="D213" s="86"/>
      <c r="E213" s="86"/>
      <c r="F213" s="86"/>
      <c r="G213" s="86"/>
      <c r="H213" s="86"/>
    </row>
    <row r="214" ht="15.75" customHeight="1">
      <c r="A214" s="84"/>
      <c r="B214" s="88"/>
      <c r="C214" s="86"/>
      <c r="D214" s="86"/>
      <c r="E214" s="86"/>
      <c r="F214" s="86"/>
      <c r="G214" s="86"/>
      <c r="H214" s="86"/>
    </row>
    <row r="215" ht="15.75" customHeight="1">
      <c r="A215" s="84"/>
      <c r="B215" s="88"/>
      <c r="C215" s="86"/>
      <c r="D215" s="86"/>
      <c r="E215" s="86"/>
      <c r="F215" s="86"/>
      <c r="G215" s="86"/>
      <c r="H215" s="86"/>
    </row>
    <row r="216" ht="15.75" customHeight="1">
      <c r="A216" s="84"/>
      <c r="B216" s="88"/>
      <c r="C216" s="86"/>
      <c r="D216" s="86"/>
      <c r="E216" s="86"/>
      <c r="F216" s="86"/>
      <c r="G216" s="86"/>
      <c r="H216" s="86"/>
    </row>
    <row r="217" ht="15.75" customHeight="1">
      <c r="A217" s="84"/>
      <c r="B217" s="88"/>
      <c r="C217" s="86"/>
      <c r="D217" s="86"/>
      <c r="E217" s="86"/>
      <c r="F217" s="86"/>
      <c r="G217" s="86"/>
      <c r="H217" s="86"/>
    </row>
    <row r="218" ht="15.75" customHeight="1">
      <c r="A218" s="84"/>
      <c r="B218" s="88"/>
      <c r="C218" s="86"/>
      <c r="D218" s="86"/>
      <c r="E218" s="86"/>
      <c r="F218" s="86"/>
      <c r="G218" s="86"/>
      <c r="H218" s="86"/>
    </row>
    <row r="219" ht="15.75" customHeight="1">
      <c r="A219" s="84"/>
      <c r="B219" s="88"/>
      <c r="C219" s="86"/>
      <c r="D219" s="86"/>
      <c r="E219" s="86"/>
      <c r="F219" s="86"/>
      <c r="G219" s="86"/>
      <c r="H219" s="86"/>
    </row>
    <row r="220" ht="15.75" customHeight="1">
      <c r="A220" s="84"/>
      <c r="B220" s="88"/>
      <c r="C220" s="86"/>
      <c r="D220" s="86"/>
      <c r="E220" s="86"/>
      <c r="F220" s="86"/>
      <c r="G220" s="86"/>
      <c r="H220" s="8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21">
      <formula1>$A$2:$H$9</formula1>
    </dataValidation>
    <dataValidation type="list" allowBlank="1" sqref="B21">
      <formula1>$A:$A</formula1>
    </dataValidation>
  </dataValidations>
  <printOptions/>
  <pageMargins bottom="0.787401575" footer="0.0" header="0.0" left="0.511811024" right="0.511811024" top="0.7874015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86"/>
    <col customWidth="1" min="2" max="2" width="5.86"/>
    <col customWidth="1" min="3" max="4" width="14.43"/>
    <col customWidth="1" min="5" max="5" width="4.71"/>
    <col customWidth="1" min="6" max="6" width="14.43"/>
  </cols>
  <sheetData>
    <row r="1" ht="15.75" customHeight="1">
      <c r="B1" s="89"/>
    </row>
    <row r="2" ht="15.75" customHeight="1">
      <c r="B2" s="89"/>
      <c r="D2" s="90">
        <v>1.0</v>
      </c>
      <c r="E2" s="90" t="s">
        <v>119</v>
      </c>
    </row>
    <row r="3" ht="15.75" customHeight="1">
      <c r="C3" s="89" t="s">
        <v>60</v>
      </c>
      <c r="D3" s="90">
        <v>4.0</v>
      </c>
      <c r="E3" s="90" t="s">
        <v>120</v>
      </c>
    </row>
    <row r="4" ht="15.75" customHeight="1">
      <c r="C4" s="89" t="s">
        <v>45</v>
      </c>
    </row>
    <row r="5" ht="15.75" customHeight="1">
      <c r="C5" s="89">
        <v>161.38</v>
      </c>
    </row>
    <row r="6" ht="15.75" customHeight="1">
      <c r="A6" s="23" t="s">
        <v>17</v>
      </c>
      <c r="B6" s="23">
        <v>65.38</v>
      </c>
      <c r="C6" s="91">
        <f>B6/C5*100</f>
        <v>40.51307473</v>
      </c>
      <c r="D6" s="92">
        <f>D3*10*C6/D2</f>
        <v>1620.522989</v>
      </c>
      <c r="E6" s="90" t="s">
        <v>121</v>
      </c>
      <c r="F6" s="93">
        <f>D2/1000/10*D6</f>
        <v>0.1620522989</v>
      </c>
      <c r="G6" s="90" t="s">
        <v>121</v>
      </c>
    </row>
    <row r="7" ht="15.75" customHeight="1">
      <c r="A7" s="23" t="s">
        <v>12</v>
      </c>
      <c r="B7" s="23">
        <v>96.0</v>
      </c>
      <c r="C7" s="91">
        <f>B7/C5*100</f>
        <v>59.48692527</v>
      </c>
    </row>
    <row r="8" ht="15.75" customHeight="1">
      <c r="B8" s="89"/>
    </row>
    <row r="9" ht="15.75" customHeight="1">
      <c r="B9" s="89"/>
    </row>
    <row r="10" ht="15.75" customHeight="1">
      <c r="B10" s="89"/>
    </row>
    <row r="11" ht="15.75" customHeight="1">
      <c r="B11" s="89"/>
      <c r="C11" s="90" t="s">
        <v>122</v>
      </c>
    </row>
    <row r="12" ht="15.75" customHeight="1">
      <c r="B12" s="89"/>
      <c r="C12" s="90" t="s">
        <v>123</v>
      </c>
    </row>
    <row r="13" ht="15.75" customHeight="1">
      <c r="B13" s="89"/>
    </row>
    <row r="14" ht="15.75" customHeight="1">
      <c r="B14" s="89"/>
    </row>
    <row r="15" ht="15.75" customHeight="1">
      <c r="B15" s="89"/>
    </row>
    <row r="16" ht="15.75" customHeight="1">
      <c r="B16" s="89"/>
    </row>
    <row r="17" ht="15.75" customHeight="1">
      <c r="B17" s="89"/>
    </row>
    <row r="18" ht="15.75" customHeight="1">
      <c r="B18" s="89"/>
    </row>
    <row r="19" ht="15.75" customHeight="1">
      <c r="B19" s="89"/>
    </row>
    <row r="20" ht="15.75" customHeight="1">
      <c r="B20" s="89"/>
    </row>
    <row r="21" ht="15.75" customHeight="1">
      <c r="B21" s="89"/>
    </row>
    <row r="22" ht="15.75" customHeight="1">
      <c r="B22" s="89"/>
    </row>
    <row r="23" ht="15.75" customHeight="1">
      <c r="B23" s="89"/>
    </row>
    <row r="24" ht="15.75" customHeight="1">
      <c r="B24" s="89"/>
    </row>
    <row r="25" ht="15.75" customHeight="1">
      <c r="B25" s="89"/>
    </row>
    <row r="26" ht="15.75" customHeight="1">
      <c r="B26" s="89"/>
    </row>
    <row r="27" ht="15.75" customHeight="1">
      <c r="B27" s="89"/>
    </row>
    <row r="28" ht="15.75" customHeight="1">
      <c r="B28" s="89"/>
    </row>
    <row r="29" ht="15.75" customHeight="1">
      <c r="B29" s="89"/>
    </row>
    <row r="30" ht="15.75" customHeight="1">
      <c r="B30" s="89"/>
    </row>
    <row r="31" ht="15.75" customHeight="1">
      <c r="B31" s="89"/>
    </row>
    <row r="32" ht="15.75" customHeight="1">
      <c r="B32" s="89"/>
    </row>
    <row r="33" ht="15.75" customHeight="1">
      <c r="B33" s="89"/>
    </row>
    <row r="34" ht="15.75" customHeight="1">
      <c r="B34" s="89"/>
    </row>
    <row r="35" ht="15.75" customHeight="1">
      <c r="B35" s="89"/>
    </row>
    <row r="36" ht="15.75" customHeight="1">
      <c r="B36" s="89"/>
    </row>
    <row r="37" ht="15.75" customHeight="1">
      <c r="B37" s="89"/>
    </row>
    <row r="38" ht="15.75" customHeight="1">
      <c r="B38" s="89"/>
    </row>
    <row r="39" ht="15.75" customHeight="1">
      <c r="B39" s="89"/>
    </row>
    <row r="40" ht="15.75" customHeight="1">
      <c r="B40" s="89"/>
    </row>
    <row r="41" ht="15.75" customHeight="1">
      <c r="B41" s="89"/>
    </row>
    <row r="42" ht="15.75" customHeight="1">
      <c r="B42" s="89"/>
    </row>
    <row r="43" ht="15.75" customHeight="1">
      <c r="B43" s="89"/>
    </row>
    <row r="44" ht="15.75" customHeight="1">
      <c r="B44" s="89"/>
    </row>
    <row r="45" ht="15.75" customHeight="1">
      <c r="B45" s="89"/>
    </row>
    <row r="46" ht="15.75" customHeight="1">
      <c r="B46" s="89"/>
    </row>
    <row r="47" ht="15.75" customHeight="1">
      <c r="B47" s="89"/>
    </row>
    <row r="48" ht="15.75" customHeight="1">
      <c r="B48" s="89"/>
    </row>
    <row r="49" ht="15.75" customHeight="1">
      <c r="B49" s="89"/>
    </row>
    <row r="50" ht="15.75" customHeight="1">
      <c r="B50" s="89"/>
    </row>
    <row r="51" ht="15.75" customHeight="1">
      <c r="B51" s="89"/>
    </row>
    <row r="52" ht="15.75" customHeight="1">
      <c r="B52" s="89"/>
    </row>
    <row r="53" ht="15.75" customHeight="1">
      <c r="B53" s="89"/>
    </row>
    <row r="54" ht="15.75" customHeight="1">
      <c r="B54" s="89"/>
    </row>
    <row r="55" ht="15.75" customHeight="1">
      <c r="B55" s="89"/>
    </row>
    <row r="56" ht="15.75" customHeight="1">
      <c r="B56" s="89"/>
    </row>
    <row r="57" ht="15.75" customHeight="1">
      <c r="B57" s="89"/>
    </row>
    <row r="58" ht="15.75" customHeight="1">
      <c r="B58" s="89"/>
    </row>
    <row r="59" ht="15.75" customHeight="1">
      <c r="B59" s="89"/>
    </row>
    <row r="60" ht="15.75" customHeight="1">
      <c r="B60" s="89"/>
    </row>
    <row r="61" ht="15.75" customHeight="1">
      <c r="B61" s="89"/>
    </row>
    <row r="62" ht="15.75" customHeight="1">
      <c r="B62" s="89"/>
    </row>
    <row r="63" ht="15.75" customHeight="1">
      <c r="B63" s="89"/>
    </row>
    <row r="64" ht="15.75" customHeight="1">
      <c r="B64" s="89"/>
    </row>
    <row r="65" ht="15.75" customHeight="1">
      <c r="B65" s="89"/>
    </row>
    <row r="66" ht="15.75" customHeight="1">
      <c r="B66" s="89"/>
    </row>
    <row r="67" ht="15.75" customHeight="1">
      <c r="B67" s="89"/>
    </row>
    <row r="68" ht="15.75" customHeight="1">
      <c r="B68" s="89"/>
    </row>
    <row r="69" ht="15.75" customHeight="1">
      <c r="B69" s="89"/>
    </row>
    <row r="70" ht="15.75" customHeight="1">
      <c r="B70" s="89"/>
    </row>
    <row r="71" ht="15.75" customHeight="1">
      <c r="B71" s="89"/>
    </row>
    <row r="72" ht="15.75" customHeight="1">
      <c r="B72" s="89"/>
    </row>
    <row r="73" ht="15.75" customHeight="1">
      <c r="B73" s="89"/>
    </row>
    <row r="74" ht="15.75" customHeight="1">
      <c r="B74" s="89"/>
    </row>
    <row r="75" ht="15.75" customHeight="1">
      <c r="B75" s="89"/>
    </row>
    <row r="76" ht="15.75" customHeight="1">
      <c r="B76" s="89"/>
    </row>
    <row r="77" ht="15.75" customHeight="1">
      <c r="B77" s="89"/>
    </row>
    <row r="78" ht="15.75" customHeight="1">
      <c r="B78" s="89"/>
    </row>
    <row r="79" ht="15.75" customHeight="1">
      <c r="B79" s="89"/>
    </row>
    <row r="80" ht="15.75" customHeight="1">
      <c r="B80" s="89"/>
    </row>
    <row r="81" ht="15.75" customHeight="1">
      <c r="B81" s="89"/>
    </row>
    <row r="82" ht="15.75" customHeight="1">
      <c r="B82" s="89"/>
    </row>
    <row r="83" ht="15.75" customHeight="1">
      <c r="B83" s="89"/>
    </row>
    <row r="84" ht="15.75" customHeight="1">
      <c r="B84" s="89"/>
    </row>
    <row r="85" ht="15.75" customHeight="1">
      <c r="B85" s="89"/>
    </row>
    <row r="86" ht="15.75" customHeight="1">
      <c r="B86" s="89"/>
    </row>
    <row r="87" ht="15.75" customHeight="1">
      <c r="B87" s="89"/>
    </row>
    <row r="88" ht="15.75" customHeight="1">
      <c r="B88" s="89"/>
    </row>
    <row r="89" ht="15.75" customHeight="1">
      <c r="B89" s="89"/>
    </row>
    <row r="90" ht="15.75" customHeight="1">
      <c r="B90" s="89"/>
    </row>
    <row r="91" ht="15.75" customHeight="1">
      <c r="B91" s="89"/>
    </row>
    <row r="92" ht="15.75" customHeight="1">
      <c r="B92" s="89"/>
    </row>
    <row r="93" ht="15.75" customHeight="1">
      <c r="B93" s="89"/>
    </row>
    <row r="94" ht="15.75" customHeight="1">
      <c r="B94" s="89"/>
    </row>
    <row r="95" ht="15.75" customHeight="1">
      <c r="B95" s="89"/>
    </row>
    <row r="96" ht="15.75" customHeight="1">
      <c r="B96" s="89"/>
    </row>
    <row r="97" ht="15.75" customHeight="1">
      <c r="B97" s="89"/>
    </row>
    <row r="98" ht="15.75" customHeight="1">
      <c r="B98" s="89"/>
    </row>
    <row r="99" ht="15.75" customHeight="1">
      <c r="B99" s="89"/>
    </row>
    <row r="100" ht="15.75" customHeight="1">
      <c r="B100" s="89"/>
    </row>
    <row r="101" ht="15.75" customHeight="1">
      <c r="B101" s="89"/>
    </row>
    <row r="102" ht="15.75" customHeight="1">
      <c r="B102" s="89"/>
    </row>
    <row r="103" ht="15.75" customHeight="1">
      <c r="B103" s="89"/>
    </row>
    <row r="104" ht="15.75" customHeight="1">
      <c r="B104" s="89"/>
    </row>
    <row r="105" ht="15.75" customHeight="1">
      <c r="B105" s="89"/>
    </row>
    <row r="106" ht="15.75" customHeight="1">
      <c r="B106" s="89"/>
    </row>
    <row r="107" ht="15.75" customHeight="1">
      <c r="B107" s="89"/>
    </row>
    <row r="108" ht="15.75" customHeight="1">
      <c r="B108" s="89"/>
    </row>
    <row r="109" ht="15.75" customHeight="1">
      <c r="B109" s="89"/>
    </row>
    <row r="110" ht="15.75" customHeight="1">
      <c r="B110" s="89"/>
    </row>
    <row r="111" ht="15.75" customHeight="1">
      <c r="B111" s="89"/>
    </row>
    <row r="112" ht="15.75" customHeight="1">
      <c r="B112" s="89"/>
    </row>
    <row r="113" ht="15.75" customHeight="1">
      <c r="B113" s="89"/>
    </row>
    <row r="114" ht="15.75" customHeight="1">
      <c r="B114" s="89"/>
    </row>
    <row r="115" ht="15.75" customHeight="1">
      <c r="B115" s="89"/>
    </row>
    <row r="116" ht="15.75" customHeight="1">
      <c r="B116" s="89"/>
    </row>
    <row r="117" ht="15.75" customHeight="1">
      <c r="B117" s="89"/>
    </row>
    <row r="118" ht="15.75" customHeight="1">
      <c r="B118" s="89"/>
    </row>
    <row r="119" ht="15.75" customHeight="1">
      <c r="B119" s="89"/>
    </row>
    <row r="120" ht="15.75" customHeight="1">
      <c r="B120" s="89"/>
    </row>
    <row r="121" ht="15.75" customHeight="1">
      <c r="B121" s="89"/>
    </row>
    <row r="122" ht="15.75" customHeight="1">
      <c r="B122" s="89"/>
    </row>
    <row r="123" ht="15.75" customHeight="1">
      <c r="B123" s="89"/>
    </row>
    <row r="124" ht="15.75" customHeight="1">
      <c r="B124" s="89"/>
    </row>
    <row r="125" ht="15.75" customHeight="1">
      <c r="B125" s="89"/>
    </row>
    <row r="126" ht="15.75" customHeight="1">
      <c r="B126" s="89"/>
    </row>
    <row r="127" ht="15.75" customHeight="1">
      <c r="B127" s="89"/>
    </row>
    <row r="128" ht="15.75" customHeight="1">
      <c r="B128" s="89"/>
    </row>
    <row r="129" ht="15.75" customHeight="1">
      <c r="B129" s="89"/>
    </row>
    <row r="130" ht="15.75" customHeight="1">
      <c r="B130" s="89"/>
    </row>
    <row r="131" ht="15.75" customHeight="1">
      <c r="B131" s="89"/>
    </row>
    <row r="132" ht="15.75" customHeight="1">
      <c r="B132" s="89"/>
    </row>
    <row r="133" ht="15.75" customHeight="1">
      <c r="B133" s="89"/>
    </row>
    <row r="134" ht="15.75" customHeight="1">
      <c r="B134" s="89"/>
    </row>
    <row r="135" ht="15.75" customHeight="1">
      <c r="B135" s="89"/>
    </row>
    <row r="136" ht="15.75" customHeight="1">
      <c r="B136" s="89"/>
    </row>
    <row r="137" ht="15.75" customHeight="1">
      <c r="B137" s="89"/>
    </row>
    <row r="138" ht="15.75" customHeight="1">
      <c r="B138" s="89"/>
    </row>
    <row r="139" ht="15.75" customHeight="1">
      <c r="B139" s="89"/>
    </row>
    <row r="140" ht="15.75" customHeight="1">
      <c r="B140" s="89"/>
    </row>
    <row r="141" ht="15.75" customHeight="1">
      <c r="B141" s="89"/>
    </row>
    <row r="142" ht="15.75" customHeight="1">
      <c r="B142" s="89"/>
    </row>
    <row r="143" ht="15.75" customHeight="1">
      <c r="B143" s="89"/>
    </row>
    <row r="144" ht="15.75" customHeight="1">
      <c r="B144" s="89"/>
    </row>
    <row r="145" ht="15.75" customHeight="1">
      <c r="B145" s="89"/>
    </row>
    <row r="146" ht="15.75" customHeight="1">
      <c r="B146" s="89"/>
    </row>
    <row r="147" ht="15.75" customHeight="1">
      <c r="B147" s="89"/>
    </row>
    <row r="148" ht="15.75" customHeight="1">
      <c r="B148" s="89"/>
    </row>
    <row r="149" ht="15.75" customHeight="1">
      <c r="B149" s="89"/>
    </row>
    <row r="150" ht="15.75" customHeight="1">
      <c r="B150" s="89"/>
    </row>
    <row r="151" ht="15.75" customHeight="1">
      <c r="B151" s="89"/>
    </row>
    <row r="152" ht="15.75" customHeight="1">
      <c r="B152" s="89"/>
    </row>
    <row r="153" ht="15.75" customHeight="1">
      <c r="B153" s="89"/>
    </row>
    <row r="154" ht="15.75" customHeight="1">
      <c r="B154" s="89"/>
    </row>
    <row r="155" ht="15.75" customHeight="1">
      <c r="B155" s="89"/>
    </row>
    <row r="156" ht="15.75" customHeight="1">
      <c r="B156" s="89"/>
    </row>
    <row r="157" ht="15.75" customHeight="1">
      <c r="B157" s="89"/>
    </row>
    <row r="158" ht="15.75" customHeight="1">
      <c r="B158" s="89"/>
    </row>
    <row r="159" ht="15.75" customHeight="1">
      <c r="B159" s="89"/>
    </row>
    <row r="160" ht="15.75" customHeight="1">
      <c r="B160" s="89"/>
    </row>
    <row r="161" ht="15.75" customHeight="1">
      <c r="B161" s="89"/>
    </row>
    <row r="162" ht="15.75" customHeight="1">
      <c r="B162" s="89"/>
    </row>
    <row r="163" ht="15.75" customHeight="1">
      <c r="B163" s="89"/>
    </row>
    <row r="164" ht="15.75" customHeight="1">
      <c r="B164" s="89"/>
    </row>
    <row r="165" ht="15.75" customHeight="1">
      <c r="B165" s="89"/>
    </row>
    <row r="166" ht="15.75" customHeight="1">
      <c r="B166" s="89"/>
    </row>
    <row r="167" ht="15.75" customHeight="1">
      <c r="B167" s="89"/>
    </row>
    <row r="168" ht="15.75" customHeight="1">
      <c r="B168" s="89"/>
    </row>
    <row r="169" ht="15.75" customHeight="1">
      <c r="B169" s="89"/>
    </row>
    <row r="170" ht="15.75" customHeight="1">
      <c r="B170" s="89"/>
    </row>
    <row r="171" ht="15.75" customHeight="1">
      <c r="B171" s="89"/>
    </row>
    <row r="172" ht="15.75" customHeight="1">
      <c r="B172" s="89"/>
    </row>
    <row r="173" ht="15.75" customHeight="1">
      <c r="B173" s="89"/>
    </row>
    <row r="174" ht="15.75" customHeight="1">
      <c r="B174" s="89"/>
    </row>
    <row r="175" ht="15.75" customHeight="1">
      <c r="B175" s="89"/>
    </row>
    <row r="176" ht="15.75" customHeight="1">
      <c r="B176" s="89"/>
    </row>
    <row r="177" ht="15.75" customHeight="1">
      <c r="B177" s="89"/>
    </row>
    <row r="178" ht="15.75" customHeight="1">
      <c r="B178" s="89"/>
    </row>
    <row r="179" ht="15.75" customHeight="1">
      <c r="B179" s="89"/>
    </row>
    <row r="180" ht="15.75" customHeight="1">
      <c r="B180" s="89"/>
    </row>
    <row r="181" ht="15.75" customHeight="1">
      <c r="B181" s="89"/>
    </row>
    <row r="182" ht="15.75" customHeight="1">
      <c r="B182" s="89"/>
    </row>
    <row r="183" ht="15.75" customHeight="1">
      <c r="B183" s="89"/>
    </row>
    <row r="184" ht="15.75" customHeight="1">
      <c r="B184" s="89"/>
    </row>
    <row r="185" ht="15.75" customHeight="1">
      <c r="B185" s="89"/>
    </row>
    <row r="186" ht="15.75" customHeight="1">
      <c r="B186" s="89"/>
    </row>
    <row r="187" ht="15.75" customHeight="1">
      <c r="B187" s="89"/>
    </row>
    <row r="188" ht="15.75" customHeight="1">
      <c r="B188" s="89"/>
    </row>
    <row r="189" ht="15.75" customHeight="1">
      <c r="B189" s="89"/>
    </row>
    <row r="190" ht="15.75" customHeight="1">
      <c r="B190" s="89"/>
    </row>
    <row r="191" ht="15.75" customHeight="1">
      <c r="B191" s="89"/>
    </row>
    <row r="192" ht="15.75" customHeight="1">
      <c r="B192" s="89"/>
    </row>
    <row r="193" ht="15.75" customHeight="1">
      <c r="B193" s="89"/>
    </row>
    <row r="194" ht="15.75" customHeight="1">
      <c r="B194" s="89"/>
    </row>
    <row r="195" ht="15.75" customHeight="1">
      <c r="B195" s="89"/>
    </row>
    <row r="196" ht="15.75" customHeight="1">
      <c r="B196" s="89"/>
    </row>
    <row r="197" ht="15.75" customHeight="1">
      <c r="B197" s="89"/>
    </row>
    <row r="198" ht="15.75" customHeight="1">
      <c r="B198" s="89"/>
    </row>
    <row r="199" ht="15.75" customHeight="1">
      <c r="B199" s="89"/>
    </row>
    <row r="200" ht="15.75" customHeight="1">
      <c r="B200" s="89"/>
    </row>
    <row r="201" ht="15.75" customHeight="1">
      <c r="B201" s="89"/>
    </row>
    <row r="202" ht="15.75" customHeight="1">
      <c r="B202" s="89"/>
    </row>
    <row r="203" ht="15.75" customHeight="1">
      <c r="B203" s="89"/>
    </row>
    <row r="204" ht="15.75" customHeight="1">
      <c r="B204" s="89"/>
    </row>
    <row r="205" ht="15.75" customHeight="1">
      <c r="B205" s="89"/>
    </row>
    <row r="206" ht="15.75" customHeight="1">
      <c r="B206" s="89"/>
    </row>
    <row r="207" ht="15.75" customHeight="1">
      <c r="B207" s="89"/>
    </row>
    <row r="208" ht="15.75" customHeight="1">
      <c r="B208" s="89"/>
    </row>
    <row r="209" ht="15.75" customHeight="1">
      <c r="B209" s="89"/>
    </row>
    <row r="210" ht="15.75" customHeight="1">
      <c r="B210" s="89"/>
    </row>
    <row r="211" ht="15.75" customHeight="1">
      <c r="B211" s="89"/>
    </row>
    <row r="212" ht="15.75" customHeight="1">
      <c r="B212" s="89"/>
    </row>
    <row r="213" ht="15.75" customHeight="1">
      <c r="B213" s="89"/>
    </row>
    <row r="214" ht="15.75" customHeight="1">
      <c r="B214" s="89"/>
    </row>
    <row r="215" ht="15.75" customHeight="1">
      <c r="B215" s="89"/>
    </row>
    <row r="216" ht="15.75" customHeight="1">
      <c r="B216" s="89"/>
    </row>
    <row r="217" ht="15.75" customHeight="1">
      <c r="B217" s="89"/>
    </row>
    <row r="218" ht="15.75" customHeight="1">
      <c r="B218" s="89"/>
    </row>
    <row r="219" ht="15.75" customHeight="1">
      <c r="B219" s="89"/>
    </row>
    <row r="220" ht="15.75" customHeight="1">
      <c r="B220" s="8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511811024" right="0.511811024" top="0.787401575"/>
  <pageSetup orientation="landscape"/>
  <drawing r:id="rId1"/>
</worksheet>
</file>